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rsch\Fact Books\Current\Web files\"/>
    </mc:Choice>
  </mc:AlternateContent>
  <xr:revisionPtr revIDLastSave="0" documentId="8_{A6315429-3101-459D-A433-9B4C2501D8DE}" xr6:coauthVersionLast="45" xr6:coauthVersionMax="45" xr10:uidLastSave="{00000000-0000-0000-0000-000000000000}"/>
  <bookViews>
    <workbookView xWindow="-120" yWindow="-120" windowWidth="29040" windowHeight="15840" xr2:uid="{C7440308-28A6-4B69-A2FA-255368EFCD29}"/>
  </bookViews>
  <sheets>
    <sheet name=" Summary PV" sheetId="26" r:id="rId1"/>
    <sheet name=" Summary" sheetId="25" state="hidden" r:id="rId2"/>
    <sheet name="Data Long" sheetId="24" r:id="rId3"/>
    <sheet name="WICHE" sheetId="20" state="hidden" r:id="rId4"/>
    <sheet name="Alaska" sheetId="1" state="hidden" r:id="rId5"/>
    <sheet name="Arizona" sheetId="2" state="hidden" r:id="rId6"/>
    <sheet name="California" sheetId="3" state="hidden" r:id="rId7"/>
    <sheet name="Colorado" sheetId="4" state="hidden" r:id="rId8"/>
    <sheet name="Hawaii" sheetId="5" state="hidden" r:id="rId9"/>
    <sheet name="Idaho" sheetId="6" state="hidden" r:id="rId10"/>
    <sheet name="Montana" sheetId="7" state="hidden" r:id="rId11"/>
    <sheet name="Nevada" sheetId="8" state="hidden" r:id="rId12"/>
    <sheet name="New Mexico" sheetId="9" state="hidden" r:id="rId13"/>
    <sheet name="North Dakota" sheetId="10" state="hidden" r:id="rId14"/>
    <sheet name="Oregon" sheetId="11" state="hidden" r:id="rId15"/>
    <sheet name="South Dakota" sheetId="12" state="hidden" r:id="rId16"/>
    <sheet name="Utah" sheetId="13" state="hidden" r:id="rId17"/>
    <sheet name="Washington" sheetId="14" state="hidden" r:id="rId18"/>
    <sheet name="Wyoming" sheetId="15" state="hidden" r:id="rId19"/>
  </sheets>
  <definedNames>
    <definedName name="_xlnm._FilterDatabase" localSheetId="2" hidden="1">'Data Long'!$A$1:$G$177</definedName>
    <definedName name="_xlnm.Print_Area" localSheetId="1">' Summary'!$A$1:$W$51</definedName>
    <definedName name="_xlnm.Print_Area" localSheetId="0">' Summary PV'!$A:$L</definedName>
    <definedName name="_xlnm.Print_Area" localSheetId="2">'Data Long'!$A:$F</definedName>
    <definedName name="_xlnm.Print_Titles" localSheetId="2">'Data Long'!$1:$1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4" l="1"/>
  <c r="E109" i="24" l="1"/>
  <c r="E85" i="24"/>
  <c r="E61" i="24"/>
  <c r="E25" i="24"/>
  <c r="E11" i="24"/>
  <c r="E3" i="24"/>
  <c r="F176" i="24"/>
  <c r="F175" i="24"/>
  <c r="F174" i="24"/>
  <c r="F173" i="24"/>
  <c r="F172" i="24"/>
  <c r="F171" i="24"/>
  <c r="F170" i="24"/>
  <c r="F169" i="24"/>
  <c r="F168" i="24"/>
  <c r="F167" i="24"/>
  <c r="F166" i="24"/>
  <c r="F165" i="24"/>
  <c r="F164" i="24"/>
  <c r="F163" i="24"/>
  <c r="F162" i="24"/>
  <c r="F160" i="24"/>
  <c r="F159" i="24"/>
  <c r="F158" i="24"/>
  <c r="F157" i="24"/>
  <c r="F156" i="24"/>
  <c r="F155" i="24"/>
  <c r="F154" i="24"/>
  <c r="F153" i="24"/>
  <c r="F152" i="24"/>
  <c r="F151" i="24"/>
  <c r="F150" i="24"/>
  <c r="F149" i="24"/>
  <c r="F148" i="24"/>
  <c r="F147" i="24"/>
  <c r="F146" i="24"/>
  <c r="F144" i="24"/>
  <c r="F143" i="24"/>
  <c r="F142" i="24"/>
  <c r="F141" i="24"/>
  <c r="F140" i="24"/>
  <c r="F139" i="24"/>
  <c r="F138" i="24"/>
  <c r="F137" i="24"/>
  <c r="F136" i="24"/>
  <c r="F135" i="24"/>
  <c r="F134" i="24"/>
  <c r="F133" i="24"/>
  <c r="F132" i="24"/>
  <c r="F131" i="24"/>
  <c r="F130" i="24"/>
  <c r="F128" i="24"/>
  <c r="F127" i="24"/>
  <c r="F126" i="24"/>
  <c r="F125" i="24"/>
  <c r="F124" i="24"/>
  <c r="F123" i="24"/>
  <c r="F122" i="24"/>
  <c r="F121" i="24"/>
  <c r="F120" i="24"/>
  <c r="F119" i="24"/>
  <c r="F118" i="24"/>
  <c r="F117" i="24"/>
  <c r="F116" i="24"/>
  <c r="F115" i="24"/>
  <c r="F114" i="24"/>
  <c r="F112" i="24"/>
  <c r="F111" i="24"/>
  <c r="F110" i="24"/>
  <c r="F109" i="24"/>
  <c r="D17" i="25" s="1"/>
  <c r="F108" i="24"/>
  <c r="F107" i="24"/>
  <c r="F106" i="24"/>
  <c r="F105" i="24"/>
  <c r="F104" i="24"/>
  <c r="F103" i="24"/>
  <c r="F102" i="24"/>
  <c r="F101" i="24"/>
  <c r="F100" i="24"/>
  <c r="F99" i="24"/>
  <c r="F98" i="24"/>
  <c r="F96" i="24"/>
  <c r="F95" i="24"/>
  <c r="F94" i="24"/>
  <c r="F93" i="24"/>
  <c r="F92" i="24"/>
  <c r="F91" i="24"/>
  <c r="F90" i="24"/>
  <c r="F89" i="24"/>
  <c r="F88" i="24"/>
  <c r="F87" i="24"/>
  <c r="F86" i="24"/>
  <c r="F85" i="24"/>
  <c r="I9" i="25" s="1"/>
  <c r="F84" i="24"/>
  <c r="F83" i="24"/>
  <c r="F82" i="24"/>
  <c r="F80" i="24"/>
  <c r="F79" i="24"/>
  <c r="F78" i="24"/>
  <c r="F77" i="24"/>
  <c r="F76" i="24"/>
  <c r="F75" i="24"/>
  <c r="F74" i="24"/>
  <c r="F73" i="24"/>
  <c r="F72" i="24"/>
  <c r="F71" i="24"/>
  <c r="F70" i="24"/>
  <c r="F69" i="24"/>
  <c r="F68" i="24"/>
  <c r="F67" i="24"/>
  <c r="F66" i="24"/>
  <c r="F64" i="24"/>
  <c r="F63" i="24"/>
  <c r="F62" i="24"/>
  <c r="F61" i="24"/>
  <c r="G17" i="25" s="1"/>
  <c r="F60" i="24"/>
  <c r="F59" i="24"/>
  <c r="F58" i="24"/>
  <c r="F57" i="24"/>
  <c r="F56" i="24"/>
  <c r="F55" i="24"/>
  <c r="F54" i="24"/>
  <c r="F53" i="24"/>
  <c r="F52" i="24"/>
  <c r="F51" i="24"/>
  <c r="F50" i="24"/>
  <c r="F48" i="24"/>
  <c r="F47" i="24"/>
  <c r="F46" i="24"/>
  <c r="F45" i="24"/>
  <c r="F44" i="24"/>
  <c r="F43" i="24"/>
  <c r="F42" i="24"/>
  <c r="F41" i="24"/>
  <c r="F40" i="24"/>
  <c r="F39" i="24"/>
  <c r="F38" i="24"/>
  <c r="F37" i="24"/>
  <c r="F36" i="24"/>
  <c r="F35" i="24"/>
  <c r="F34" i="24"/>
  <c r="F32" i="24"/>
  <c r="F31" i="24"/>
  <c r="F30" i="24"/>
  <c r="F29" i="24"/>
  <c r="F28" i="24"/>
  <c r="F27" i="24"/>
  <c r="F26" i="24"/>
  <c r="F25" i="24"/>
  <c r="H13" i="25" s="1"/>
  <c r="F24" i="24"/>
  <c r="F23" i="24"/>
  <c r="F22" i="24"/>
  <c r="F21" i="24"/>
  <c r="F20" i="24"/>
  <c r="F19" i="24"/>
  <c r="F18" i="24"/>
  <c r="F16" i="24"/>
  <c r="F15" i="24"/>
  <c r="F14" i="24"/>
  <c r="F13" i="24"/>
  <c r="F12" i="24"/>
  <c r="F11" i="24"/>
  <c r="F15" i="25" s="1"/>
  <c r="F10" i="24"/>
  <c r="F9" i="24"/>
  <c r="F8" i="24"/>
  <c r="F7" i="24"/>
  <c r="F6" i="24"/>
  <c r="F5" i="24"/>
  <c r="F4" i="24"/>
  <c r="F3" i="24"/>
  <c r="F2" i="24"/>
  <c r="I21" i="10"/>
  <c r="E27" i="24" s="1"/>
  <c r="I22" i="10"/>
  <c r="E43" i="24" s="1"/>
  <c r="I23" i="10"/>
  <c r="E59" i="24" s="1"/>
  <c r="I24" i="10"/>
  <c r="E75" i="24" s="1"/>
  <c r="I25" i="10"/>
  <c r="E91" i="24" s="1"/>
  <c r="I26" i="10"/>
  <c r="E107" i="24" s="1"/>
  <c r="I27" i="10"/>
  <c r="E123" i="24" s="1"/>
  <c r="I28" i="10"/>
  <c r="E139" i="24" s="1"/>
  <c r="I29" i="10"/>
  <c r="E155" i="24" s="1"/>
  <c r="I30" i="10"/>
  <c r="E171" i="24" s="1"/>
  <c r="I21" i="11"/>
  <c r="E28" i="24" s="1"/>
  <c r="I22" i="11"/>
  <c r="E44" i="24" s="1"/>
  <c r="I23" i="11"/>
  <c r="E60" i="24" s="1"/>
  <c r="I24" i="11"/>
  <c r="E76" i="24" s="1"/>
  <c r="I25" i="11"/>
  <c r="E92" i="24" s="1"/>
  <c r="I26" i="11"/>
  <c r="E108" i="24" s="1"/>
  <c r="I27" i="11"/>
  <c r="E124" i="24" s="1"/>
  <c r="I28" i="11"/>
  <c r="E140" i="24" s="1"/>
  <c r="I29" i="11"/>
  <c r="E156" i="24" s="1"/>
  <c r="I30" i="11"/>
  <c r="E172" i="24" s="1"/>
  <c r="I21" i="12"/>
  <c r="E29" i="24" s="1"/>
  <c r="I22" i="12"/>
  <c r="E45" i="24" s="1"/>
  <c r="I23" i="12"/>
  <c r="I24" i="12"/>
  <c r="E77" i="24" s="1"/>
  <c r="I25" i="12"/>
  <c r="E93" i="24" s="1"/>
  <c r="I26" i="12"/>
  <c r="I27" i="12"/>
  <c r="E125" i="24" s="1"/>
  <c r="I28" i="12"/>
  <c r="E141" i="24" s="1"/>
  <c r="I29" i="12"/>
  <c r="E157" i="24" s="1"/>
  <c r="I30" i="12"/>
  <c r="E173" i="24" s="1"/>
  <c r="I21" i="13"/>
  <c r="E30" i="24" s="1"/>
  <c r="I22" i="13"/>
  <c r="E46" i="24" s="1"/>
  <c r="I23" i="13"/>
  <c r="E62" i="24" s="1"/>
  <c r="I24" i="13"/>
  <c r="E78" i="24" s="1"/>
  <c r="I25" i="13"/>
  <c r="E94" i="24" s="1"/>
  <c r="I26" i="13"/>
  <c r="E110" i="24" s="1"/>
  <c r="I27" i="13"/>
  <c r="E126" i="24" s="1"/>
  <c r="I28" i="13"/>
  <c r="E142" i="24" s="1"/>
  <c r="I29" i="13"/>
  <c r="E158" i="24" s="1"/>
  <c r="I30" i="13"/>
  <c r="E174" i="24" s="1"/>
  <c r="I21" i="14"/>
  <c r="E31" i="24" s="1"/>
  <c r="I22" i="14"/>
  <c r="E47" i="24" s="1"/>
  <c r="K19" i="25" s="1"/>
  <c r="I23" i="14"/>
  <c r="E63" i="24" s="1"/>
  <c r="G19" i="25" s="1"/>
  <c r="I24" i="14"/>
  <c r="E79" i="24" s="1"/>
  <c r="I25" i="14"/>
  <c r="E95" i="24" s="1"/>
  <c r="I26" i="14"/>
  <c r="E111" i="24" s="1"/>
  <c r="I27" i="14"/>
  <c r="E127" i="24" s="1"/>
  <c r="I28" i="14"/>
  <c r="E143" i="24" s="1"/>
  <c r="I29" i="14"/>
  <c r="E159" i="24" s="1"/>
  <c r="I30" i="14"/>
  <c r="E175" i="24" s="1"/>
  <c r="I21" i="15"/>
  <c r="E32" i="24" s="1"/>
  <c r="I22" i="15"/>
  <c r="E48" i="24" s="1"/>
  <c r="I23" i="15"/>
  <c r="E64" i="24" s="1"/>
  <c r="I24" i="15"/>
  <c r="E80" i="24" s="1"/>
  <c r="I25" i="15"/>
  <c r="E96" i="24" s="1"/>
  <c r="I20" i="25" s="1"/>
  <c r="I26" i="15"/>
  <c r="E112" i="24" s="1"/>
  <c r="I27" i="15"/>
  <c r="E128" i="24" s="1"/>
  <c r="I28" i="15"/>
  <c r="E144" i="24" s="1"/>
  <c r="E20" i="25" s="1"/>
  <c r="I29" i="15"/>
  <c r="E160" i="24" s="1"/>
  <c r="I30" i="15"/>
  <c r="E176" i="24" s="1"/>
  <c r="I21" i="9"/>
  <c r="E26" i="24" s="1"/>
  <c r="I22" i="9"/>
  <c r="E42" i="24" s="1"/>
  <c r="I23" i="9"/>
  <c r="E58" i="24" s="1"/>
  <c r="I24" i="9"/>
  <c r="E74" i="24" s="1"/>
  <c r="I25" i="9"/>
  <c r="E90" i="24" s="1"/>
  <c r="I26" i="9"/>
  <c r="E106" i="24" s="1"/>
  <c r="I27" i="9"/>
  <c r="E122" i="24" s="1"/>
  <c r="I28" i="9"/>
  <c r="E138" i="24" s="1"/>
  <c r="I29" i="9"/>
  <c r="E154" i="24" s="1"/>
  <c r="I30" i="9"/>
  <c r="E170" i="24" s="1"/>
  <c r="I20" i="10"/>
  <c r="I20" i="11"/>
  <c r="E12" i="24" s="1"/>
  <c r="I20" i="12"/>
  <c r="E13" i="24" s="1"/>
  <c r="I20" i="13"/>
  <c r="E14" i="24" s="1"/>
  <c r="I20" i="14"/>
  <c r="E15" i="24" s="1"/>
  <c r="I20" i="15"/>
  <c r="E16" i="24" s="1"/>
  <c r="I20" i="9"/>
  <c r="E10" i="24" s="1"/>
  <c r="I21" i="2"/>
  <c r="E19" i="24" s="1"/>
  <c r="I22" i="2"/>
  <c r="E35" i="24" s="1"/>
  <c r="I23" i="2"/>
  <c r="E51" i="24" s="1"/>
  <c r="I24" i="2"/>
  <c r="E67" i="24" s="1"/>
  <c r="I25" i="2"/>
  <c r="E83" i="24" s="1"/>
  <c r="I7" i="25" s="1"/>
  <c r="I26" i="2"/>
  <c r="E99" i="24" s="1"/>
  <c r="I27" i="2"/>
  <c r="E115" i="24" s="1"/>
  <c r="I28" i="2"/>
  <c r="E131" i="24" s="1"/>
  <c r="I29" i="2"/>
  <c r="E147" i="24" s="1"/>
  <c r="I30" i="2"/>
  <c r="E163" i="24" s="1"/>
  <c r="I21" i="3"/>
  <c r="E20" i="24" s="1"/>
  <c r="I22" i="3"/>
  <c r="E36" i="24" s="1"/>
  <c r="I23" i="3"/>
  <c r="E52" i="24" s="1"/>
  <c r="I24" i="3"/>
  <c r="E68" i="24" s="1"/>
  <c r="I25" i="3"/>
  <c r="E84" i="24" s="1"/>
  <c r="I26" i="3"/>
  <c r="E100" i="24" s="1"/>
  <c r="I27" i="3"/>
  <c r="E116" i="24" s="1"/>
  <c r="I28" i="3"/>
  <c r="E132" i="24" s="1"/>
  <c r="I29" i="3"/>
  <c r="E148" i="24" s="1"/>
  <c r="I30" i="3"/>
  <c r="E164" i="24" s="1"/>
  <c r="I21" i="4"/>
  <c r="E21" i="24" s="1"/>
  <c r="I22" i="4"/>
  <c r="E37" i="24" s="1"/>
  <c r="I23" i="4"/>
  <c r="E53" i="24" s="1"/>
  <c r="I24" i="4"/>
  <c r="E69" i="24" s="1"/>
  <c r="I25" i="4"/>
  <c r="I26" i="4"/>
  <c r="E101" i="24" s="1"/>
  <c r="I27" i="4"/>
  <c r="E117" i="24" s="1"/>
  <c r="I28" i="4"/>
  <c r="E133" i="24" s="1"/>
  <c r="I29" i="4"/>
  <c r="E149" i="24" s="1"/>
  <c r="I30" i="4"/>
  <c r="E165" i="24" s="1"/>
  <c r="I21" i="5"/>
  <c r="E22" i="24" s="1"/>
  <c r="I22" i="5"/>
  <c r="E38" i="24" s="1"/>
  <c r="I23" i="5"/>
  <c r="E54" i="24" s="1"/>
  <c r="I24" i="5"/>
  <c r="E70" i="24" s="1"/>
  <c r="I25" i="5"/>
  <c r="E86" i="24" s="1"/>
  <c r="I26" i="5"/>
  <c r="E102" i="24" s="1"/>
  <c r="I27" i="5"/>
  <c r="E118" i="24" s="1"/>
  <c r="I28" i="5"/>
  <c r="E134" i="24" s="1"/>
  <c r="I29" i="5"/>
  <c r="E150" i="24" s="1"/>
  <c r="I30" i="5"/>
  <c r="E166" i="24" s="1"/>
  <c r="I21" i="6"/>
  <c r="E23" i="24" s="1"/>
  <c r="I22" i="6"/>
  <c r="E39" i="24" s="1"/>
  <c r="I23" i="6"/>
  <c r="E55" i="24" s="1"/>
  <c r="I24" i="6"/>
  <c r="E71" i="24" s="1"/>
  <c r="I25" i="6"/>
  <c r="E87" i="24" s="1"/>
  <c r="I26" i="6"/>
  <c r="E103" i="24" s="1"/>
  <c r="I27" i="6"/>
  <c r="E119" i="24" s="1"/>
  <c r="I28" i="6"/>
  <c r="E135" i="24" s="1"/>
  <c r="I29" i="6"/>
  <c r="E151" i="24" s="1"/>
  <c r="I30" i="6"/>
  <c r="E167" i="24" s="1"/>
  <c r="I21" i="7"/>
  <c r="E24" i="24" s="1"/>
  <c r="I22" i="7"/>
  <c r="E40" i="24" s="1"/>
  <c r="I23" i="7"/>
  <c r="E56" i="24" s="1"/>
  <c r="I24" i="7"/>
  <c r="E72" i="24" s="1"/>
  <c r="I25" i="7"/>
  <c r="E88" i="24" s="1"/>
  <c r="I26" i="7"/>
  <c r="E104" i="24" s="1"/>
  <c r="I27" i="7"/>
  <c r="E120" i="24" s="1"/>
  <c r="I28" i="7"/>
  <c r="E136" i="24" s="1"/>
  <c r="I29" i="7"/>
  <c r="E152" i="24" s="1"/>
  <c r="I30" i="7"/>
  <c r="E168" i="24" s="1"/>
  <c r="I21" i="8"/>
  <c r="I22" i="8"/>
  <c r="E41" i="24" s="1"/>
  <c r="I23" i="8"/>
  <c r="E57" i="24" s="1"/>
  <c r="I24" i="8"/>
  <c r="E73" i="24" s="1"/>
  <c r="I25" i="8"/>
  <c r="E89" i="24" s="1"/>
  <c r="I26" i="8"/>
  <c r="E105" i="24" s="1"/>
  <c r="I27" i="8"/>
  <c r="E121" i="24" s="1"/>
  <c r="I28" i="8"/>
  <c r="E137" i="24" s="1"/>
  <c r="I29" i="8"/>
  <c r="E153" i="24" s="1"/>
  <c r="I30" i="8"/>
  <c r="E169" i="24" s="1"/>
  <c r="I21" i="1"/>
  <c r="E18" i="24" s="1"/>
  <c r="I22" i="1"/>
  <c r="E34" i="24" s="1"/>
  <c r="I23" i="1"/>
  <c r="E50" i="24" s="1"/>
  <c r="I24" i="1"/>
  <c r="E66" i="24" s="1"/>
  <c r="I25" i="1"/>
  <c r="E82" i="24" s="1"/>
  <c r="I26" i="1"/>
  <c r="E98" i="24" s="1"/>
  <c r="I27" i="1"/>
  <c r="E114" i="24" s="1"/>
  <c r="I28" i="1"/>
  <c r="E130" i="24" s="1"/>
  <c r="I29" i="1"/>
  <c r="E146" i="24" s="1"/>
  <c r="I30" i="1"/>
  <c r="E162" i="24" s="1"/>
  <c r="I20" i="2"/>
  <c r="I20" i="3"/>
  <c r="E4" i="24" s="1"/>
  <c r="I20" i="4"/>
  <c r="E5" i="24" s="1"/>
  <c r="I20" i="5"/>
  <c r="E6" i="24" s="1"/>
  <c r="I20" i="6"/>
  <c r="E7" i="24" s="1"/>
  <c r="I20" i="7"/>
  <c r="E8" i="24" s="1"/>
  <c r="I20" i="8"/>
  <c r="E9" i="24" s="1"/>
  <c r="I20" i="1"/>
  <c r="E2" i="24" s="1"/>
  <c r="J17" i="25" l="1"/>
  <c r="I13" i="25"/>
  <c r="D9" i="25"/>
  <c r="C17" i="25"/>
  <c r="E13" i="25"/>
  <c r="B9" i="25"/>
  <c r="L17" i="25"/>
  <c r="H18" i="25"/>
  <c r="J6" i="25"/>
  <c r="I14" i="25"/>
  <c r="D10" i="25"/>
  <c r="C6" i="25"/>
  <c r="C18" i="25"/>
  <c r="E14" i="25"/>
  <c r="B10" i="25"/>
  <c r="L6" i="25"/>
  <c r="L18" i="25"/>
  <c r="G10" i="25"/>
  <c r="J18" i="25"/>
  <c r="F11" i="25"/>
  <c r="F12" i="25"/>
  <c r="H8" i="25"/>
  <c r="H20" i="25"/>
  <c r="K16" i="25"/>
  <c r="G12" i="25"/>
  <c r="F9" i="25"/>
  <c r="F13" i="25"/>
  <c r="H9" i="25"/>
  <c r="G13" i="25"/>
  <c r="J9" i="25"/>
  <c r="I17" i="25"/>
  <c r="D13" i="25"/>
  <c r="C9" i="25"/>
  <c r="E17" i="25"/>
  <c r="B13" i="25"/>
  <c r="L9" i="25"/>
  <c r="K14" i="25"/>
  <c r="K6" i="25"/>
  <c r="J10" i="25"/>
  <c r="I18" i="25"/>
  <c r="D14" i="25"/>
  <c r="C10" i="25"/>
  <c r="E6" i="25"/>
  <c r="E18" i="25"/>
  <c r="B14" i="25"/>
  <c r="L10" i="25"/>
  <c r="G9" i="25"/>
  <c r="F14" i="25"/>
  <c r="K18" i="25"/>
  <c r="I6" i="25"/>
  <c r="H17" i="25"/>
  <c r="H10" i="25"/>
  <c r="G14" i="25"/>
  <c r="F16" i="25"/>
  <c r="H12" i="25"/>
  <c r="K8" i="25"/>
  <c r="C12" i="25"/>
  <c r="C13" i="25"/>
  <c r="E9" i="25"/>
  <c r="B17" i="25"/>
  <c r="L13" i="25"/>
  <c r="F10" i="25"/>
  <c r="J13" i="25"/>
  <c r="F6" i="25"/>
  <c r="H14" i="25"/>
  <c r="G18" i="25"/>
  <c r="I10" i="25"/>
  <c r="D18" i="25"/>
  <c r="E10" i="25"/>
  <c r="B18" i="25"/>
  <c r="L14" i="25"/>
  <c r="K13" i="25"/>
  <c r="F17" i="25"/>
  <c r="K9" i="25"/>
  <c r="F18" i="25"/>
  <c r="G6" i="25"/>
  <c r="J14" i="25"/>
  <c r="D6" i="25"/>
  <c r="C14" i="25"/>
  <c r="B6" i="25"/>
  <c r="F7" i="25"/>
  <c r="F19" i="25"/>
  <c r="H6" i="25"/>
  <c r="K10" i="25"/>
  <c r="F8" i="25"/>
  <c r="F20" i="25"/>
  <c r="H16" i="25"/>
  <c r="K12" i="25"/>
  <c r="G8" i="25"/>
  <c r="L16" i="25"/>
  <c r="G16" i="25"/>
  <c r="G20" i="25"/>
  <c r="J8" i="25"/>
  <c r="J12" i="25"/>
  <c r="J16" i="25"/>
  <c r="J20" i="25"/>
  <c r="I8" i="25"/>
  <c r="I12" i="25"/>
  <c r="D16" i="25"/>
  <c r="C8" i="25"/>
  <c r="I11" i="25"/>
  <c r="I15" i="25"/>
  <c r="C19" i="25"/>
  <c r="E7" i="25"/>
  <c r="E11" i="25"/>
  <c r="E15" i="25"/>
  <c r="H7" i="25"/>
  <c r="H11" i="25"/>
  <c r="H15" i="25"/>
  <c r="H19" i="25"/>
  <c r="K7" i="25"/>
  <c r="K11" i="25"/>
  <c r="G7" i="25"/>
  <c r="G11" i="25"/>
  <c r="G15" i="25"/>
  <c r="J7" i="25"/>
  <c r="J11" i="25"/>
  <c r="J15" i="25"/>
  <c r="J19" i="25"/>
  <c r="I19" i="25"/>
  <c r="D7" i="25"/>
  <c r="D11" i="25"/>
  <c r="D15" i="25"/>
  <c r="D19" i="25"/>
  <c r="C7" i="25"/>
  <c r="C11" i="25"/>
  <c r="C15" i="25"/>
  <c r="E19" i="25"/>
  <c r="B7" i="25"/>
  <c r="B11" i="25"/>
  <c r="B15" i="25"/>
  <c r="B19" i="25"/>
  <c r="L7" i="25"/>
  <c r="L11" i="25"/>
  <c r="L15" i="25"/>
  <c r="L19" i="25"/>
  <c r="I16" i="25"/>
  <c r="D8" i="25"/>
  <c r="D12" i="25"/>
  <c r="D20" i="25"/>
  <c r="C16" i="25"/>
  <c r="C20" i="25"/>
  <c r="E8" i="25"/>
  <c r="E12" i="25"/>
  <c r="E16" i="25"/>
  <c r="B8" i="25"/>
  <c r="B12" i="25"/>
  <c r="B16" i="25"/>
  <c r="B20" i="25"/>
  <c r="L8" i="25"/>
  <c r="L12" i="25"/>
  <c r="L20" i="25"/>
  <c r="D160" i="24"/>
  <c r="C160" i="24"/>
  <c r="D159" i="24"/>
  <c r="C159" i="24"/>
  <c r="D158" i="24"/>
  <c r="C158" i="24"/>
  <c r="D157" i="24"/>
  <c r="C157" i="24"/>
  <c r="D156" i="24"/>
  <c r="C156" i="24"/>
  <c r="D155" i="24"/>
  <c r="C155" i="24"/>
  <c r="D154" i="24"/>
  <c r="C154" i="24"/>
  <c r="D153" i="24"/>
  <c r="C153" i="24"/>
  <c r="D152" i="24"/>
  <c r="C152" i="24"/>
  <c r="D151" i="24"/>
  <c r="C151" i="24"/>
  <c r="D150" i="24"/>
  <c r="C150" i="24"/>
  <c r="D149" i="24"/>
  <c r="C149" i="24"/>
  <c r="D148" i="24"/>
  <c r="C148" i="24"/>
  <c r="D147" i="24"/>
  <c r="C147" i="24"/>
  <c r="D146" i="24"/>
  <c r="C146" i="24"/>
  <c r="C131" i="24"/>
  <c r="D131" i="24"/>
  <c r="C132" i="24"/>
  <c r="D132" i="24"/>
  <c r="C133" i="24"/>
  <c r="D133" i="24"/>
  <c r="C134" i="24"/>
  <c r="D134" i="24"/>
  <c r="C135" i="24"/>
  <c r="D135" i="24"/>
  <c r="C136" i="24"/>
  <c r="D136" i="24"/>
  <c r="C137" i="24"/>
  <c r="D137" i="24"/>
  <c r="C138" i="24"/>
  <c r="D138" i="24"/>
  <c r="C139" i="24"/>
  <c r="D139" i="24"/>
  <c r="C140" i="24"/>
  <c r="D140" i="24"/>
  <c r="C141" i="24"/>
  <c r="D141" i="24"/>
  <c r="C142" i="24"/>
  <c r="D142" i="24"/>
  <c r="C143" i="24"/>
  <c r="D143" i="24"/>
  <c r="C144" i="24"/>
  <c r="D144" i="24"/>
  <c r="D130" i="24"/>
  <c r="C130" i="24"/>
  <c r="D128" i="24"/>
  <c r="C128" i="24"/>
  <c r="D127" i="24"/>
  <c r="C127" i="24"/>
  <c r="D126" i="24"/>
  <c r="C126" i="24"/>
  <c r="D125" i="24"/>
  <c r="C125" i="24"/>
  <c r="D124" i="24"/>
  <c r="C124" i="24"/>
  <c r="D123" i="24"/>
  <c r="C123" i="24"/>
  <c r="D122" i="24"/>
  <c r="C122" i="24"/>
  <c r="D121" i="24"/>
  <c r="C121" i="24"/>
  <c r="D120" i="24"/>
  <c r="C120" i="24"/>
  <c r="D119" i="24"/>
  <c r="C119" i="24"/>
  <c r="D118" i="24"/>
  <c r="C118" i="24"/>
  <c r="D117" i="24"/>
  <c r="C117" i="24"/>
  <c r="D116" i="24"/>
  <c r="C116" i="24"/>
  <c r="D115" i="24"/>
  <c r="C115" i="24"/>
  <c r="D114" i="24"/>
  <c r="C114" i="24"/>
  <c r="D112" i="24"/>
  <c r="C112" i="24"/>
  <c r="D111" i="24"/>
  <c r="C111" i="24"/>
  <c r="D110" i="24"/>
  <c r="C110" i="24"/>
  <c r="D109" i="24"/>
  <c r="C109" i="24"/>
  <c r="D108" i="24"/>
  <c r="C108" i="24"/>
  <c r="D107" i="24"/>
  <c r="C107" i="24"/>
  <c r="D106" i="24"/>
  <c r="C106" i="24"/>
  <c r="D105" i="24"/>
  <c r="C105" i="24"/>
  <c r="D104" i="24"/>
  <c r="C104" i="24"/>
  <c r="D103" i="24"/>
  <c r="C103" i="24"/>
  <c r="D102" i="24"/>
  <c r="C102" i="24"/>
  <c r="D101" i="24"/>
  <c r="C101" i="24"/>
  <c r="D100" i="24"/>
  <c r="C100" i="24"/>
  <c r="D99" i="24"/>
  <c r="C99" i="24"/>
  <c r="D98" i="24"/>
  <c r="C98" i="24"/>
  <c r="D96" i="24"/>
  <c r="C96" i="24"/>
  <c r="D95" i="24"/>
  <c r="C95" i="24"/>
  <c r="D94" i="24"/>
  <c r="C94" i="24"/>
  <c r="D93" i="24"/>
  <c r="C93" i="24"/>
  <c r="D92" i="24"/>
  <c r="C92" i="24"/>
  <c r="D91" i="24"/>
  <c r="C91" i="24"/>
  <c r="D90" i="24"/>
  <c r="C90" i="24"/>
  <c r="D89" i="24"/>
  <c r="C89" i="24"/>
  <c r="D88" i="24"/>
  <c r="C88" i="24"/>
  <c r="D87" i="24"/>
  <c r="C87" i="24"/>
  <c r="D86" i="24"/>
  <c r="C86" i="24"/>
  <c r="D85" i="24"/>
  <c r="C85" i="24"/>
  <c r="D84" i="24"/>
  <c r="C84" i="24"/>
  <c r="D83" i="24"/>
  <c r="C83" i="24"/>
  <c r="D82" i="24"/>
  <c r="C82" i="24"/>
  <c r="D80" i="24"/>
  <c r="C80" i="24"/>
  <c r="D79" i="24"/>
  <c r="C79" i="24"/>
  <c r="D78" i="24"/>
  <c r="C78" i="24"/>
  <c r="D77" i="24"/>
  <c r="C77" i="24"/>
  <c r="D76" i="24"/>
  <c r="C76" i="24"/>
  <c r="D75" i="24"/>
  <c r="C75" i="24"/>
  <c r="D74" i="24"/>
  <c r="C74" i="24"/>
  <c r="D73" i="24"/>
  <c r="C73" i="24"/>
  <c r="D72" i="24"/>
  <c r="C72" i="24"/>
  <c r="D71" i="24"/>
  <c r="C71" i="24"/>
  <c r="D70" i="24"/>
  <c r="C70" i="24"/>
  <c r="D69" i="24"/>
  <c r="C69" i="24"/>
  <c r="D68" i="24"/>
  <c r="C68" i="24"/>
  <c r="D67" i="24"/>
  <c r="C67" i="24"/>
  <c r="D66" i="24"/>
  <c r="C66" i="24"/>
  <c r="C50" i="24"/>
  <c r="D50" i="24"/>
  <c r="C51" i="24"/>
  <c r="D51" i="24"/>
  <c r="C52" i="24"/>
  <c r="D52" i="24"/>
  <c r="C53" i="24"/>
  <c r="D53" i="24"/>
  <c r="C54" i="24"/>
  <c r="D54" i="24"/>
  <c r="C55" i="24"/>
  <c r="D55" i="24"/>
  <c r="C56" i="24"/>
  <c r="D56" i="24"/>
  <c r="C57" i="24"/>
  <c r="D57" i="24"/>
  <c r="C58" i="24"/>
  <c r="D58" i="24"/>
  <c r="C59" i="24"/>
  <c r="D59" i="24"/>
  <c r="C60" i="24"/>
  <c r="D60" i="24"/>
  <c r="C61" i="24"/>
  <c r="D61" i="24"/>
  <c r="C62" i="24"/>
  <c r="D62" i="24"/>
  <c r="C63" i="24"/>
  <c r="D63" i="24"/>
  <c r="C64" i="24"/>
  <c r="D64" i="24"/>
  <c r="D48" i="24"/>
  <c r="C48" i="24"/>
  <c r="D47" i="24"/>
  <c r="C47" i="24"/>
  <c r="D46" i="24"/>
  <c r="C46" i="24"/>
  <c r="D45" i="24"/>
  <c r="C45" i="24"/>
  <c r="D44" i="24"/>
  <c r="C44" i="24"/>
  <c r="D43" i="24"/>
  <c r="C43" i="24"/>
  <c r="D42" i="24"/>
  <c r="C42" i="24"/>
  <c r="D41" i="24"/>
  <c r="C41" i="24"/>
  <c r="D40" i="24"/>
  <c r="C40" i="24"/>
  <c r="D39" i="24"/>
  <c r="C39" i="24"/>
  <c r="D38" i="24"/>
  <c r="C38" i="24"/>
  <c r="D37" i="24"/>
  <c r="C37" i="24"/>
  <c r="D36" i="24"/>
  <c r="C36" i="24"/>
  <c r="D35" i="24"/>
  <c r="C35" i="24"/>
  <c r="D34" i="24"/>
  <c r="C34" i="24"/>
  <c r="D32" i="24"/>
  <c r="C32" i="24"/>
  <c r="D31" i="24"/>
  <c r="C31" i="24"/>
  <c r="D30" i="24"/>
  <c r="C30" i="24"/>
  <c r="D29" i="24"/>
  <c r="C29" i="24"/>
  <c r="D28" i="24"/>
  <c r="C28" i="24"/>
  <c r="D27" i="24"/>
  <c r="C27" i="24"/>
  <c r="D26" i="24"/>
  <c r="C26" i="24"/>
  <c r="D25" i="24"/>
  <c r="C25" i="24"/>
  <c r="D24" i="24"/>
  <c r="C24" i="24"/>
  <c r="D23" i="24"/>
  <c r="C23" i="24"/>
  <c r="D22" i="24"/>
  <c r="C22" i="24"/>
  <c r="D21" i="24"/>
  <c r="C21" i="24"/>
  <c r="D20" i="24"/>
  <c r="C20" i="24"/>
  <c r="D19" i="24"/>
  <c r="C19" i="24"/>
  <c r="D18" i="24"/>
  <c r="C18" i="24"/>
  <c r="C16" i="24"/>
  <c r="C15" i="24"/>
  <c r="C14" i="24"/>
  <c r="C13" i="24"/>
  <c r="C12" i="24"/>
  <c r="C11" i="24"/>
  <c r="C10" i="24"/>
  <c r="C9" i="24"/>
  <c r="C8" i="24"/>
  <c r="C7" i="24"/>
  <c r="C6" i="24"/>
  <c r="C5" i="24"/>
  <c r="C4" i="24"/>
  <c r="C3" i="24"/>
  <c r="D2" i="24"/>
  <c r="D3" i="24"/>
  <c r="D4" i="24"/>
  <c r="D5" i="24"/>
  <c r="D6" i="24"/>
  <c r="D7" i="24"/>
  <c r="D8" i="24"/>
  <c r="D9" i="24"/>
  <c r="D10" i="24"/>
  <c r="D11" i="24"/>
  <c r="D12" i="24"/>
  <c r="D13" i="24"/>
  <c r="D14" i="24"/>
  <c r="D15" i="24"/>
  <c r="D16" i="24"/>
  <c r="D6" i="8" l="1"/>
  <c r="D7" i="8"/>
  <c r="D8" i="8"/>
  <c r="D9" i="8"/>
  <c r="D10" i="8"/>
  <c r="D11" i="8"/>
  <c r="D12" i="8"/>
  <c r="D13" i="8"/>
  <c r="D14" i="8"/>
  <c r="D5" i="8"/>
  <c r="E31" i="1" l="1"/>
  <c r="B31" i="1"/>
  <c r="C20" i="20" l="1"/>
  <c r="D20" i="20"/>
  <c r="E20" i="20"/>
  <c r="F17" i="24" s="1"/>
  <c r="F20" i="20"/>
  <c r="G20" i="20"/>
  <c r="C21" i="20"/>
  <c r="D21" i="20"/>
  <c r="E21" i="20"/>
  <c r="F33" i="24" s="1"/>
  <c r="H21" i="25" s="1"/>
  <c r="F21" i="20"/>
  <c r="G21" i="20"/>
  <c r="C22" i="20"/>
  <c r="D22" i="20"/>
  <c r="E22" i="20"/>
  <c r="F22" i="20"/>
  <c r="G22" i="20"/>
  <c r="C23" i="20"/>
  <c r="D23" i="20"/>
  <c r="E23" i="20"/>
  <c r="F23" i="20"/>
  <c r="G23" i="20"/>
  <c r="C24" i="20"/>
  <c r="D24" i="20"/>
  <c r="E24" i="20"/>
  <c r="F24" i="20"/>
  <c r="G24" i="20"/>
  <c r="C25" i="20"/>
  <c r="D25" i="20"/>
  <c r="E25" i="20"/>
  <c r="F25" i="20"/>
  <c r="G25" i="20"/>
  <c r="C26" i="20"/>
  <c r="D26" i="20"/>
  <c r="E26" i="20"/>
  <c r="F26" i="20"/>
  <c r="G26" i="20"/>
  <c r="C27" i="20"/>
  <c r="D27" i="20"/>
  <c r="E27" i="20"/>
  <c r="F129" i="24" s="1"/>
  <c r="F27" i="20"/>
  <c r="G27" i="20"/>
  <c r="C28" i="20"/>
  <c r="D28" i="20"/>
  <c r="E28" i="20"/>
  <c r="F28" i="20"/>
  <c r="G28" i="20"/>
  <c r="C29" i="20"/>
  <c r="D29" i="20"/>
  <c r="E29" i="20"/>
  <c r="F161" i="24" s="1"/>
  <c r="F29" i="20"/>
  <c r="G29" i="20"/>
  <c r="B21" i="20"/>
  <c r="I21" i="20" s="1"/>
  <c r="E33" i="24" s="1"/>
  <c r="B22" i="20"/>
  <c r="B23" i="20"/>
  <c r="B24" i="20"/>
  <c r="B25" i="20"/>
  <c r="B26" i="20"/>
  <c r="B27" i="20"/>
  <c r="B28" i="20"/>
  <c r="B29" i="20"/>
  <c r="B20" i="20"/>
  <c r="I20" i="20" s="1"/>
  <c r="E17" i="24" s="1"/>
  <c r="C5" i="20"/>
  <c r="C6" i="20"/>
  <c r="D6" i="20" s="1"/>
  <c r="C7" i="20"/>
  <c r="D49" i="24" s="1"/>
  <c r="C8" i="20"/>
  <c r="C9" i="20"/>
  <c r="C10" i="20"/>
  <c r="D10" i="20" s="1"/>
  <c r="C11" i="20"/>
  <c r="D113" i="24" s="1"/>
  <c r="C12" i="20"/>
  <c r="C13" i="20"/>
  <c r="C14" i="20"/>
  <c r="B6" i="20"/>
  <c r="C33" i="24" s="1"/>
  <c r="B7" i="20"/>
  <c r="B8" i="20"/>
  <c r="C65" i="24" s="1"/>
  <c r="B9" i="20"/>
  <c r="B10" i="20"/>
  <c r="C97" i="24" s="1"/>
  <c r="B11" i="20"/>
  <c r="B12" i="20"/>
  <c r="C129" i="24" s="1"/>
  <c r="B13" i="20"/>
  <c r="B14" i="20"/>
  <c r="B5" i="20"/>
  <c r="H30" i="3"/>
  <c r="H29" i="3"/>
  <c r="H28" i="3"/>
  <c r="H27" i="3"/>
  <c r="H26" i="3"/>
  <c r="H25" i="3"/>
  <c r="H24" i="3"/>
  <c r="H23" i="3"/>
  <c r="H22" i="3"/>
  <c r="H21" i="3"/>
  <c r="H20" i="3"/>
  <c r="H30" i="4"/>
  <c r="H29" i="4"/>
  <c r="H28" i="4"/>
  <c r="H27" i="4"/>
  <c r="H26" i="4"/>
  <c r="H25" i="4"/>
  <c r="H24" i="4"/>
  <c r="H23" i="4"/>
  <c r="H22" i="4"/>
  <c r="H21" i="4"/>
  <c r="H20" i="4"/>
  <c r="H30" i="5"/>
  <c r="H29" i="5"/>
  <c r="H28" i="5"/>
  <c r="H27" i="5"/>
  <c r="H26" i="5"/>
  <c r="H25" i="5"/>
  <c r="H24" i="5"/>
  <c r="H23" i="5"/>
  <c r="H22" i="5"/>
  <c r="H21" i="5"/>
  <c r="H20" i="5"/>
  <c r="H30" i="6"/>
  <c r="H29" i="6"/>
  <c r="H28" i="6"/>
  <c r="H27" i="6"/>
  <c r="H26" i="6"/>
  <c r="H25" i="6"/>
  <c r="H24" i="6"/>
  <c r="H23" i="6"/>
  <c r="H22" i="6"/>
  <c r="H21" i="6"/>
  <c r="H20" i="6"/>
  <c r="H30" i="7"/>
  <c r="H29" i="7"/>
  <c r="H28" i="7"/>
  <c r="H27" i="7"/>
  <c r="H26" i="7"/>
  <c r="H25" i="7"/>
  <c r="H24" i="7"/>
  <c r="H23" i="7"/>
  <c r="H22" i="7"/>
  <c r="H21" i="7"/>
  <c r="H20" i="7"/>
  <c r="H30" i="8"/>
  <c r="H29" i="8"/>
  <c r="H28" i="8"/>
  <c r="H27" i="8"/>
  <c r="H26" i="8"/>
  <c r="H25" i="8"/>
  <c r="H24" i="8"/>
  <c r="H23" i="8"/>
  <c r="H22" i="8"/>
  <c r="H21" i="8"/>
  <c r="H20" i="8"/>
  <c r="H30" i="9"/>
  <c r="H29" i="9"/>
  <c r="H28" i="9"/>
  <c r="H27" i="9"/>
  <c r="H26" i="9"/>
  <c r="H25" i="9"/>
  <c r="H24" i="9"/>
  <c r="H23" i="9"/>
  <c r="H22" i="9"/>
  <c r="H21" i="9"/>
  <c r="H20" i="9"/>
  <c r="H30" i="10"/>
  <c r="H29" i="10"/>
  <c r="H28" i="10"/>
  <c r="H27" i="10"/>
  <c r="H26" i="10"/>
  <c r="H25" i="10"/>
  <c r="H24" i="10"/>
  <c r="H23" i="10"/>
  <c r="H22" i="10"/>
  <c r="H21" i="10"/>
  <c r="H20" i="10"/>
  <c r="H30" i="11"/>
  <c r="H29" i="11"/>
  <c r="H28" i="11"/>
  <c r="H27" i="11"/>
  <c r="H26" i="11"/>
  <c r="H25" i="11"/>
  <c r="H24" i="11"/>
  <c r="H23" i="11"/>
  <c r="H22" i="11"/>
  <c r="H21" i="11"/>
  <c r="H20" i="11"/>
  <c r="H30" i="12"/>
  <c r="H29" i="12"/>
  <c r="H28" i="12"/>
  <c r="H27" i="12"/>
  <c r="H26" i="12"/>
  <c r="H25" i="12"/>
  <c r="H24" i="12"/>
  <c r="H23" i="12"/>
  <c r="H22" i="12"/>
  <c r="H21" i="12"/>
  <c r="H20" i="12"/>
  <c r="H30" i="13"/>
  <c r="H29" i="13"/>
  <c r="H28" i="13"/>
  <c r="H27" i="13"/>
  <c r="H26" i="13"/>
  <c r="H25" i="13"/>
  <c r="H24" i="13"/>
  <c r="H23" i="13"/>
  <c r="H22" i="13"/>
  <c r="H21" i="13"/>
  <c r="H20" i="13"/>
  <c r="H30" i="14"/>
  <c r="H29" i="14"/>
  <c r="H28" i="14"/>
  <c r="H27" i="14"/>
  <c r="H26" i="14"/>
  <c r="H25" i="14"/>
  <c r="H24" i="14"/>
  <c r="H23" i="14"/>
  <c r="H22" i="14"/>
  <c r="H21" i="14"/>
  <c r="H20" i="14"/>
  <c r="H30" i="15"/>
  <c r="H29" i="15"/>
  <c r="H28" i="15"/>
  <c r="H27" i="15"/>
  <c r="H26" i="15"/>
  <c r="H25" i="15"/>
  <c r="H24" i="15"/>
  <c r="H23" i="15"/>
  <c r="H22" i="15"/>
  <c r="H21" i="15"/>
  <c r="H20" i="15"/>
  <c r="H30" i="2"/>
  <c r="H29" i="2"/>
  <c r="H28" i="2"/>
  <c r="H27" i="2"/>
  <c r="H26" i="2"/>
  <c r="H25" i="2"/>
  <c r="H24" i="2"/>
  <c r="H23" i="2"/>
  <c r="H22" i="2"/>
  <c r="H21" i="2"/>
  <c r="H20" i="2"/>
  <c r="H21" i="1"/>
  <c r="H22" i="1"/>
  <c r="H23" i="1"/>
  <c r="H24" i="1"/>
  <c r="H25" i="1"/>
  <c r="H26" i="1"/>
  <c r="H27" i="1"/>
  <c r="H28" i="1"/>
  <c r="H29" i="1"/>
  <c r="H30" i="1"/>
  <c r="H20" i="1"/>
  <c r="I29" i="20" l="1"/>
  <c r="E161" i="24" s="1"/>
  <c r="F81" i="24"/>
  <c r="I28" i="20"/>
  <c r="E145" i="24" s="1"/>
  <c r="I27" i="20"/>
  <c r="E129" i="24" s="1"/>
  <c r="F113" i="24"/>
  <c r="D21" i="25" s="1"/>
  <c r="I26" i="20"/>
  <c r="E113" i="24" s="1"/>
  <c r="I25" i="20"/>
  <c r="E97" i="24" s="1"/>
  <c r="F145" i="24"/>
  <c r="E21" i="25" s="1"/>
  <c r="I24" i="20"/>
  <c r="E81" i="24" s="1"/>
  <c r="F65" i="24"/>
  <c r="I23" i="20"/>
  <c r="E65" i="24" s="1"/>
  <c r="B21" i="25"/>
  <c r="I22" i="20"/>
  <c r="E49" i="24" s="1"/>
  <c r="F97" i="24"/>
  <c r="I21" i="25" s="1"/>
  <c r="F21" i="25"/>
  <c r="C21" i="25"/>
  <c r="F49" i="24"/>
  <c r="K21" i="25" s="1"/>
  <c r="D145" i="24"/>
  <c r="D17" i="24"/>
  <c r="C17" i="24"/>
  <c r="C113" i="24"/>
  <c r="C49" i="24"/>
  <c r="D12" i="20"/>
  <c r="D129" i="24"/>
  <c r="D8" i="20"/>
  <c r="D65" i="24"/>
  <c r="H20" i="20"/>
  <c r="H26" i="20"/>
  <c r="H29" i="20"/>
  <c r="H27" i="20"/>
  <c r="H25" i="20"/>
  <c r="H23" i="20"/>
  <c r="H21" i="20"/>
  <c r="F30" i="20"/>
  <c r="D81" i="24"/>
  <c r="C30" i="20"/>
  <c r="D14" i="20"/>
  <c r="C161" i="24"/>
  <c r="E30" i="20"/>
  <c r="F177" i="24" s="1"/>
  <c r="G30" i="20"/>
  <c r="D13" i="20"/>
  <c r="C145" i="24"/>
  <c r="D9" i="20"/>
  <c r="C81" i="24"/>
  <c r="D161" i="24"/>
  <c r="D97" i="24"/>
  <c r="D33" i="24"/>
  <c r="H22" i="20"/>
  <c r="B30" i="20"/>
  <c r="C15" i="20"/>
  <c r="D11" i="20"/>
  <c r="D7" i="20"/>
  <c r="D30" i="20"/>
  <c r="H28" i="20"/>
  <c r="H24" i="20"/>
  <c r="B15" i="20"/>
  <c r="C177" i="24" s="1"/>
  <c r="D5" i="20"/>
  <c r="D6" i="3"/>
  <c r="D7" i="3"/>
  <c r="D8" i="3"/>
  <c r="D9" i="3"/>
  <c r="D10" i="3"/>
  <c r="D11" i="3"/>
  <c r="D12" i="3"/>
  <c r="D13" i="3"/>
  <c r="D14" i="3"/>
  <c r="D6" i="4"/>
  <c r="D7" i="4"/>
  <c r="D8" i="4"/>
  <c r="D9" i="4"/>
  <c r="D10" i="4"/>
  <c r="D11" i="4"/>
  <c r="D12" i="4"/>
  <c r="D13" i="4"/>
  <c r="D14" i="4"/>
  <c r="D6" i="5"/>
  <c r="D7" i="5"/>
  <c r="D8" i="5"/>
  <c r="D9" i="5"/>
  <c r="D10" i="5"/>
  <c r="D11" i="5"/>
  <c r="D12" i="5"/>
  <c r="D13" i="5"/>
  <c r="D14" i="5"/>
  <c r="D6" i="6"/>
  <c r="D7" i="6"/>
  <c r="D8" i="6"/>
  <c r="D9" i="6"/>
  <c r="D10" i="6"/>
  <c r="D11" i="6"/>
  <c r="D12" i="6"/>
  <c r="D13" i="6"/>
  <c r="D14" i="6"/>
  <c r="D6" i="7"/>
  <c r="D7" i="7"/>
  <c r="D8" i="7"/>
  <c r="D9" i="7"/>
  <c r="D10" i="7"/>
  <c r="D11" i="7"/>
  <c r="D12" i="7"/>
  <c r="D13" i="7"/>
  <c r="D14" i="7"/>
  <c r="E6" i="8"/>
  <c r="E7" i="8"/>
  <c r="E8" i="8"/>
  <c r="E9" i="8"/>
  <c r="E10" i="8"/>
  <c r="E11" i="8"/>
  <c r="E12" i="8"/>
  <c r="E13" i="8"/>
  <c r="E14" i="8"/>
  <c r="D6" i="9"/>
  <c r="D7" i="9"/>
  <c r="D8" i="9"/>
  <c r="D9" i="9"/>
  <c r="D10" i="9"/>
  <c r="D11" i="9"/>
  <c r="D12" i="9"/>
  <c r="D13" i="9"/>
  <c r="D14" i="9"/>
  <c r="D6" i="10"/>
  <c r="D7" i="10"/>
  <c r="D8" i="10"/>
  <c r="D9" i="10"/>
  <c r="D10" i="10"/>
  <c r="D11" i="10"/>
  <c r="D12" i="10"/>
  <c r="D13" i="10"/>
  <c r="D14" i="10"/>
  <c r="D6" i="11"/>
  <c r="D7" i="11"/>
  <c r="D8" i="11"/>
  <c r="D9" i="11"/>
  <c r="D10" i="11"/>
  <c r="D11" i="11"/>
  <c r="D12" i="11"/>
  <c r="D13" i="11"/>
  <c r="D14" i="11"/>
  <c r="D6" i="12"/>
  <c r="D7" i="12"/>
  <c r="D8" i="12"/>
  <c r="D9" i="12"/>
  <c r="D10" i="12"/>
  <c r="D11" i="12"/>
  <c r="D12" i="12"/>
  <c r="D13" i="12"/>
  <c r="D14" i="12"/>
  <c r="D6" i="13"/>
  <c r="D7" i="13"/>
  <c r="D8" i="13"/>
  <c r="D9" i="13"/>
  <c r="D10" i="13"/>
  <c r="D11" i="13"/>
  <c r="D12" i="13"/>
  <c r="D13" i="13"/>
  <c r="D14" i="13"/>
  <c r="D6" i="14"/>
  <c r="D7" i="14"/>
  <c r="D8" i="14"/>
  <c r="D9" i="14"/>
  <c r="D10" i="14"/>
  <c r="D11" i="14"/>
  <c r="D12" i="14"/>
  <c r="D13" i="14"/>
  <c r="D14" i="14"/>
  <c r="D6" i="15"/>
  <c r="D7" i="15"/>
  <c r="D8" i="15"/>
  <c r="D9" i="15"/>
  <c r="D10" i="15"/>
  <c r="D11" i="15"/>
  <c r="D12" i="15"/>
  <c r="D13" i="15"/>
  <c r="D14" i="15"/>
  <c r="D6" i="2"/>
  <c r="D7" i="2"/>
  <c r="D8" i="2"/>
  <c r="D9" i="2"/>
  <c r="D10" i="2"/>
  <c r="D11" i="2"/>
  <c r="D12" i="2"/>
  <c r="D13" i="2"/>
  <c r="D14" i="2"/>
  <c r="D5" i="3"/>
  <c r="D5" i="4"/>
  <c r="D5" i="5"/>
  <c r="D5" i="6"/>
  <c r="D5" i="7"/>
  <c r="E5" i="8"/>
  <c r="D5" i="9"/>
  <c r="D5" i="10"/>
  <c r="D5" i="11"/>
  <c r="D5" i="12"/>
  <c r="D5" i="13"/>
  <c r="D5" i="14"/>
  <c r="D5" i="15"/>
  <c r="D5" i="2"/>
  <c r="D6" i="1"/>
  <c r="D7" i="1"/>
  <c r="D8" i="1"/>
  <c r="D9" i="1"/>
  <c r="D10" i="1"/>
  <c r="D11" i="1"/>
  <c r="D12" i="1"/>
  <c r="D13" i="1"/>
  <c r="D14" i="1"/>
  <c r="D5" i="1"/>
  <c r="C15" i="2"/>
  <c r="C15" i="3"/>
  <c r="D164" i="24" s="1"/>
  <c r="C15" i="4"/>
  <c r="C15" i="5"/>
  <c r="C15" i="6"/>
  <c r="C15" i="7"/>
  <c r="D168" i="24" s="1"/>
  <c r="C15" i="8"/>
  <c r="C15" i="9"/>
  <c r="C15" i="10"/>
  <c r="D171" i="24" s="1"/>
  <c r="C15" i="11"/>
  <c r="D172" i="24" s="1"/>
  <c r="L37" i="25" s="1"/>
  <c r="C15" i="12"/>
  <c r="D173" i="24" s="1"/>
  <c r="L38" i="25" s="1"/>
  <c r="C15" i="13"/>
  <c r="D174" i="24" s="1"/>
  <c r="L39" i="25" s="1"/>
  <c r="C15" i="14"/>
  <c r="C15" i="15"/>
  <c r="D176" i="24" s="1"/>
  <c r="L41" i="25" s="1"/>
  <c r="C15" i="1"/>
  <c r="B15" i="2"/>
  <c r="B15" i="3"/>
  <c r="B15" i="4"/>
  <c r="B15" i="5"/>
  <c r="B15" i="6"/>
  <c r="B15" i="7"/>
  <c r="B15" i="8"/>
  <c r="B15" i="9"/>
  <c r="C170" i="24" s="1"/>
  <c r="B15" i="10"/>
  <c r="B15" i="11"/>
  <c r="C172" i="24" s="1"/>
  <c r="B15" i="12"/>
  <c r="C173" i="24" s="1"/>
  <c r="B15" i="13"/>
  <c r="C174" i="24" s="1"/>
  <c r="B15" i="14"/>
  <c r="C175" i="24" s="1"/>
  <c r="B15" i="15"/>
  <c r="C176" i="24" s="1"/>
  <c r="B15" i="1"/>
  <c r="G37" i="25" l="1"/>
  <c r="J37" i="25"/>
  <c r="I37" i="25"/>
  <c r="C37" i="25"/>
  <c r="D37" i="25"/>
  <c r="F37" i="25"/>
  <c r="K37" i="25"/>
  <c r="B37" i="25"/>
  <c r="H37" i="25"/>
  <c r="E37" i="25"/>
  <c r="F39" i="25"/>
  <c r="I39" i="25"/>
  <c r="B39" i="25"/>
  <c r="D39" i="25"/>
  <c r="E39" i="25"/>
  <c r="C39" i="25"/>
  <c r="G39" i="25"/>
  <c r="J39" i="25"/>
  <c r="K39" i="25"/>
  <c r="H39" i="25"/>
  <c r="G21" i="25"/>
  <c r="D15" i="13"/>
  <c r="D15" i="10"/>
  <c r="C171" i="24"/>
  <c r="G41" i="25"/>
  <c r="C41" i="25"/>
  <c r="F41" i="25"/>
  <c r="J41" i="25"/>
  <c r="B41" i="25"/>
  <c r="D41" i="25"/>
  <c r="K41" i="25"/>
  <c r="E41" i="25"/>
  <c r="I41" i="25"/>
  <c r="H41" i="25"/>
  <c r="D15" i="14"/>
  <c r="D175" i="24"/>
  <c r="L40" i="25" s="1"/>
  <c r="D38" i="25"/>
  <c r="C38" i="25"/>
  <c r="I38" i="25"/>
  <c r="B38" i="25"/>
  <c r="G38" i="25"/>
  <c r="J38" i="25"/>
  <c r="K38" i="25"/>
  <c r="E38" i="25"/>
  <c r="F38" i="25"/>
  <c r="H38" i="25"/>
  <c r="D15" i="11"/>
  <c r="L36" i="25"/>
  <c r="J21" i="25"/>
  <c r="D15" i="9"/>
  <c r="D170" i="24"/>
  <c r="L35" i="25" s="1"/>
  <c r="I30" i="20"/>
  <c r="E177" i="24" s="1"/>
  <c r="L21" i="25" s="1"/>
  <c r="C162" i="24"/>
  <c r="C169" i="24"/>
  <c r="C165" i="24"/>
  <c r="D15" i="7"/>
  <c r="D15" i="3"/>
  <c r="C164" i="24"/>
  <c r="L29" i="25" s="1"/>
  <c r="D163" i="24"/>
  <c r="D177" i="24"/>
  <c r="C168" i="24"/>
  <c r="L33" i="25" s="1"/>
  <c r="D167" i="24"/>
  <c r="C167" i="24"/>
  <c r="C163" i="24"/>
  <c r="D15" i="5"/>
  <c r="D166" i="24"/>
  <c r="H30" i="20"/>
  <c r="C166" i="24"/>
  <c r="D15" i="1"/>
  <c r="D162" i="24"/>
  <c r="D169" i="24"/>
  <c r="D15" i="8"/>
  <c r="D15" i="4"/>
  <c r="D165" i="24"/>
  <c r="D15" i="20"/>
  <c r="D15" i="15"/>
  <c r="D15" i="2"/>
  <c r="D15" i="6"/>
  <c r="D15" i="12"/>
  <c r="E15" i="8"/>
  <c r="J36" i="25" l="1"/>
  <c r="D36" i="25"/>
  <c r="C36" i="25"/>
  <c r="I36" i="25"/>
  <c r="G36" i="25"/>
  <c r="E36" i="25"/>
  <c r="K36" i="25"/>
  <c r="H36" i="25"/>
  <c r="B36" i="25"/>
  <c r="F36" i="25"/>
  <c r="D40" i="25"/>
  <c r="B40" i="25"/>
  <c r="H40" i="25"/>
  <c r="G40" i="25"/>
  <c r="F40" i="25"/>
  <c r="I40" i="25"/>
  <c r="J40" i="25"/>
  <c r="E40" i="25"/>
  <c r="K40" i="25"/>
  <c r="C40" i="25"/>
  <c r="B35" i="25"/>
  <c r="E35" i="25"/>
  <c r="J35" i="25"/>
  <c r="I35" i="25"/>
  <c r="C35" i="25"/>
  <c r="H35" i="25"/>
  <c r="G35" i="25"/>
  <c r="F35" i="25"/>
  <c r="D35" i="25"/>
  <c r="K35" i="25"/>
  <c r="L31" i="25"/>
  <c r="L30" i="25"/>
  <c r="D30" i="25" s="1"/>
  <c r="L42" i="25"/>
  <c r="K42" i="25" s="1"/>
  <c r="L32" i="25"/>
  <c r="C32" i="25" s="1"/>
  <c r="L27" i="25"/>
  <c r="J27" i="25" s="1"/>
  <c r="L28" i="25"/>
  <c r="D28" i="25" s="1"/>
  <c r="I29" i="25"/>
  <c r="B29" i="25"/>
  <c r="K29" i="25"/>
  <c r="J29" i="25"/>
  <c r="C29" i="25"/>
  <c r="F29" i="25"/>
  <c r="E29" i="25"/>
  <c r="G29" i="25"/>
  <c r="H29" i="25"/>
  <c r="D29" i="25"/>
  <c r="H33" i="25"/>
  <c r="G33" i="25"/>
  <c r="C33" i="25"/>
  <c r="D33" i="25"/>
  <c r="E33" i="25"/>
  <c r="I33" i="25"/>
  <c r="B33" i="25"/>
  <c r="F33" i="25"/>
  <c r="K33" i="25"/>
  <c r="J33" i="25"/>
  <c r="F30" i="25"/>
  <c r="G30" i="25"/>
  <c r="K30" i="25"/>
  <c r="H28" i="25"/>
  <c r="K28" i="25"/>
  <c r="G31" i="25"/>
  <c r="E31" i="25"/>
  <c r="C31" i="25"/>
  <c r="F31" i="25"/>
  <c r="D31" i="25"/>
  <c r="H31" i="25"/>
  <c r="I31" i="25"/>
  <c r="B31" i="25"/>
  <c r="K31" i="25"/>
  <c r="J31" i="25"/>
  <c r="L34" i="25"/>
  <c r="I27" i="25" l="1"/>
  <c r="B42" i="25"/>
  <c r="C27" i="25"/>
  <c r="K27" i="25"/>
  <c r="J42" i="25"/>
  <c r="D27" i="25"/>
  <c r="H32" i="25"/>
  <c r="E27" i="25"/>
  <c r="E32" i="25"/>
  <c r="H27" i="25"/>
  <c r="F42" i="25"/>
  <c r="D42" i="25"/>
  <c r="B27" i="25"/>
  <c r="G27" i="25"/>
  <c r="G32" i="25"/>
  <c r="C42" i="25"/>
  <c r="H42" i="25"/>
  <c r="F27" i="25"/>
  <c r="E28" i="25"/>
  <c r="I42" i="25"/>
  <c r="D32" i="25"/>
  <c r="B30" i="25"/>
  <c r="J30" i="25"/>
  <c r="F32" i="25"/>
  <c r="J32" i="25"/>
  <c r="B32" i="25"/>
  <c r="C30" i="25"/>
  <c r="I30" i="25"/>
  <c r="K32" i="25"/>
  <c r="I32" i="25"/>
  <c r="E30" i="25"/>
  <c r="H30" i="25"/>
  <c r="E42" i="25"/>
  <c r="G42" i="25"/>
  <c r="G28" i="25"/>
  <c r="I28" i="25"/>
  <c r="J28" i="25"/>
  <c r="B28" i="25"/>
  <c r="F28" i="25"/>
  <c r="C28" i="25"/>
  <c r="K34" i="25"/>
  <c r="E34" i="25"/>
  <c r="C34" i="25"/>
  <c r="B34" i="25"/>
  <c r="J34" i="25"/>
  <c r="G34" i="25"/>
  <c r="H34" i="25"/>
  <c r="D34" i="25"/>
  <c r="I34" i="25"/>
  <c r="F34" i="25"/>
</calcChain>
</file>

<file path=xl/sharedStrings.xml><?xml version="1.0" encoding="utf-8"?>
<sst xmlns="http://schemas.openxmlformats.org/spreadsheetml/2006/main" count="1094" uniqueCount="69">
  <si>
    <t>OCCUPATION</t>
  </si>
  <si>
    <t>2010
jobs</t>
  </si>
  <si>
    <t>2020
jobs</t>
  </si>
  <si>
    <t>Growth</t>
  </si>
  <si>
    <t>STEM</t>
  </si>
  <si>
    <t>Social Sciences</t>
  </si>
  <si>
    <t>Education</t>
  </si>
  <si>
    <t>Healthcare Support</t>
  </si>
  <si>
    <t>Sales and Office Support</t>
  </si>
  <si>
    <t>Blue Collar</t>
  </si>
  <si>
    <t>TOTAL</t>
  </si>
  <si>
    <t>rate (%)</t>
  </si>
  <si>
    <t>Managerial and Professional Office</t>
  </si>
  <si>
    <t>Healthcare Professional and Technical</t>
  </si>
  <si>
    <t>Community Services and Arts</t>
  </si>
  <si>
    <t>Food and Personal Services</t>
  </si>
  <si>
    <t>Less Than High School</t>
  </si>
  <si>
    <t>High School Diploma</t>
  </si>
  <si>
    <t>Some College, No Degree</t>
  </si>
  <si>
    <t>Associate's Degree</t>
  </si>
  <si>
    <t>Bachelor's Degree</t>
  </si>
  <si>
    <t>Master's Degree or Better</t>
  </si>
  <si>
    <t>2010 jobs</t>
  </si>
  <si>
    <t>2020 jobs</t>
  </si>
  <si>
    <t>Job Openings by Occupation and Education Level (in Thousands)</t>
  </si>
  <si>
    <t>Alaska</t>
  </si>
  <si>
    <t>Arizona</t>
  </si>
  <si>
    <t>California</t>
  </si>
  <si>
    <t>Colorado</t>
  </si>
  <si>
    <t>Hawaii</t>
  </si>
  <si>
    <t>Idaho</t>
  </si>
  <si>
    <t>Montana</t>
  </si>
  <si>
    <t>Nevada</t>
  </si>
  <si>
    <t>New Mexico</t>
  </si>
  <si>
    <t>North Dakota</t>
  </si>
  <si>
    <t>Oregon</t>
  </si>
  <si>
    <t>South Dakota</t>
  </si>
  <si>
    <t>Utah</t>
  </si>
  <si>
    <t>Washington</t>
  </si>
  <si>
    <t>Wyoming</t>
  </si>
  <si>
    <t>WICHE</t>
  </si>
  <si>
    <t xml:space="preserve">Job Openings by Occupation and Education Level </t>
  </si>
  <si>
    <t>Percentage of Job Openings Requiring a Postsecondary Degree</t>
  </si>
  <si>
    <t>Job Openings by Occupation and Education Level</t>
  </si>
  <si>
    <t>insert sheet title</t>
  </si>
  <si>
    <t>insert note and source</t>
  </si>
  <si>
    <t>Net New Jobs</t>
  </si>
  <si>
    <t>Total Job Openings (New and Replacement Jobs)</t>
  </si>
  <si>
    <t>Job Openings by Occupation and Education Level *New Jobs and Replacement Jobs</t>
  </si>
  <si>
    <t xml:space="preserve">WICHE </t>
  </si>
  <si>
    <t>see notes page for notes and source information</t>
  </si>
  <si>
    <t>TOTAL NET CHANGE IN JOBS</t>
  </si>
  <si>
    <t>Table 2. Percent of Net Job Growth by Occupations, 2010-2020</t>
  </si>
  <si>
    <r>
      <t>Table 1. Percent</t>
    </r>
    <r>
      <rPr>
        <sz val="14"/>
        <color rgb="FF0070C0"/>
        <rFont val="Calibri"/>
        <family val="2"/>
        <scheme val="minor"/>
      </rPr>
      <t xml:space="preserve"> </t>
    </r>
    <r>
      <rPr>
        <sz val="14"/>
        <color theme="1"/>
        <rFont val="Calibri"/>
        <family val="2"/>
        <scheme val="minor"/>
      </rPr>
      <t>of Jobs Openings between 2010-2020 that Require an Associate's Degree or Higher by Occupation</t>
    </r>
  </si>
  <si>
    <t>Total</t>
  </si>
  <si>
    <t>Number of Job Openings Requiring a Postsecondary Degree</t>
  </si>
  <si>
    <t>-</t>
  </si>
  <si>
    <t>Job Growth and Education Requirements Through 2020</t>
  </si>
  <si>
    <t>Job Openings</t>
  </si>
  <si>
    <t>State</t>
  </si>
  <si>
    <t>Occupation Cluster</t>
  </si>
  <si>
    <t>See notes sheet for table notes and source information.</t>
  </si>
  <si>
    <t>Table 44</t>
  </si>
  <si>
    <r>
      <t>Table 1. Projected Percent</t>
    </r>
    <r>
      <rPr>
        <b/>
        <sz val="12"/>
        <color rgb="FF0070C0"/>
        <rFont val="Arial"/>
        <family val="2"/>
      </rPr>
      <t xml:space="preserve"> </t>
    </r>
    <r>
      <rPr>
        <b/>
        <sz val="12"/>
        <color theme="1"/>
        <rFont val="Arial"/>
        <family val="2"/>
      </rPr>
      <t>of Jobs Openings between 2010-2020 that Require an Associate's Degree or Higher by Occupation</t>
    </r>
  </si>
  <si>
    <r>
      <rPr>
        <i/>
        <sz val="10"/>
        <color theme="10"/>
        <rFont val="Calibri"/>
        <family val="2"/>
        <scheme val="minor"/>
      </rPr>
      <t>Source:</t>
    </r>
    <r>
      <rPr>
        <sz val="10"/>
        <color theme="10"/>
        <rFont val="Calibri"/>
        <family val="2"/>
        <scheme val="minor"/>
      </rPr>
      <t xml:space="preserve"> Georgetown Center for Education and the Workforce, </t>
    </r>
    <r>
      <rPr>
        <i/>
        <sz val="10"/>
        <color theme="10"/>
        <rFont val="Calibri"/>
        <family val="2"/>
        <scheme val="minor"/>
      </rPr>
      <t>Recovery Job Growth and Education Requirements Through 2020</t>
    </r>
    <r>
      <rPr>
        <sz val="10"/>
        <color theme="10"/>
        <rFont val="Calibri"/>
        <family val="2"/>
        <scheme val="minor"/>
      </rPr>
      <t>, 2015.</t>
    </r>
  </si>
  <si>
    <r>
      <t>Notes</t>
    </r>
    <r>
      <rPr>
        <sz val="10"/>
        <color theme="1"/>
        <rFont val="Arial"/>
        <family val="2"/>
      </rPr>
      <t xml:space="preserve"> continue on page 2.</t>
    </r>
  </si>
  <si>
    <r>
      <t xml:space="preserve">Shaded data bars represent a 0 to 100 scale. </t>
    </r>
    <r>
      <rPr>
        <b/>
        <sz val="10"/>
        <color theme="1"/>
        <rFont val="Arial"/>
        <family val="2"/>
      </rPr>
      <t xml:space="preserve">
</t>
    </r>
    <r>
      <rPr>
        <u/>
        <sz val="10"/>
        <color theme="1"/>
        <rFont val="Arial"/>
        <family val="2"/>
      </rPr>
      <t>Table 1</t>
    </r>
    <r>
      <rPr>
        <sz val="10"/>
        <color theme="1"/>
        <rFont val="Arial"/>
        <family val="2"/>
      </rPr>
      <t>:</t>
    </r>
    <r>
      <rPr>
        <b/>
        <sz val="10"/>
        <color theme="1"/>
        <rFont val="Arial"/>
        <family val="2"/>
      </rPr>
      <t xml:space="preserve"> </t>
    </r>
    <r>
      <rPr>
        <sz val="10"/>
        <color theme="1"/>
        <rFont val="Arial"/>
        <family val="2"/>
      </rPr>
      <t xml:space="preserve">"Job Openings" encompasses both new jobs (created from economic growth) and replacement jobs (created when an employee retires or changes occupations). "Jobs Requiring an Associate's Degree or Higher" encompasses all jobs openings requiring an Associate's degree, Bachelor's degree, and Master's degree or higher. 
</t>
    </r>
    <r>
      <rPr>
        <u/>
        <sz val="10"/>
        <color theme="1"/>
        <rFont val="Arial"/>
        <family val="2"/>
      </rPr>
      <t>Table 2</t>
    </r>
    <r>
      <rPr>
        <sz val="10"/>
        <color theme="1"/>
        <rFont val="Arial"/>
        <family val="2"/>
      </rPr>
      <t xml:space="preserve">: "Net Job Growth" is the projected change in total number of jobs between 2010 and 2020, shown in Total and by occupation group. Percents are the percent each occupation group is projected to contribute to the "Total Net Change in Jobs", by state (row percents). 
</t>
    </r>
    <r>
      <rPr>
        <u/>
        <sz val="10"/>
        <color theme="1"/>
        <rFont val="Arial"/>
        <family val="2"/>
      </rPr>
      <t>Examples of occupations included in groupings</t>
    </r>
    <r>
      <rPr>
        <sz val="10"/>
        <color theme="1"/>
        <rFont val="Arial"/>
        <family val="2"/>
      </rPr>
      <t xml:space="preserve">: 
Blue Collar- farming, fishing, forestry; construction and extraction; transportation and material moving 
STEM- computers and mathematical sciences, architecture 
Managerial and Professional Office- business operations and financial services 
Food and Personal Services- food preparation and serving related, personal care and services, protective service   
</t>
    </r>
  </si>
  <si>
    <t xml:space="preserve">Complete report of all state data available from https://cew.georgetown.edu/cew-reports/recovery-job-growth-and-education-requirements-through-2020/. </t>
  </si>
  <si>
    <t>Table 2. Projected Percent of Net Job Growth by Occupation, 2010-2020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</si>
</sst>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charset val="204"/>
    </font>
    <font>
      <b/>
      <sz val="10"/>
      <color indexed="9"/>
      <name val="Arial Narrow"/>
      <family val="2"/>
    </font>
    <font>
      <b/>
      <sz val="10"/>
      <color theme="1"/>
      <name val="Arial Narrow"/>
      <family val="2"/>
    </font>
    <font>
      <b/>
      <sz val="10"/>
      <color theme="1"/>
      <name val="Arial Narrow"/>
      <family val="1"/>
      <charset val="204"/>
    </font>
    <font>
      <sz val="12"/>
      <color theme="1"/>
      <name val="Calibri"/>
      <family val="2"/>
      <scheme val="minor"/>
    </font>
    <font>
      <sz val="9"/>
      <color theme="1"/>
      <name val="Arial"/>
      <family val="2"/>
    </font>
    <font>
      <b/>
      <sz val="12"/>
      <color theme="1"/>
      <name val="Calibri"/>
      <family val="2"/>
      <scheme val="minor"/>
    </font>
    <font>
      <b/>
      <sz val="9"/>
      <color theme="1"/>
      <name val="Arial"/>
      <family val="2"/>
    </font>
    <font>
      <b/>
      <sz val="10"/>
      <color theme="1"/>
      <name val="Trebuchet MS"/>
      <family val="2"/>
    </font>
    <font>
      <b/>
      <sz val="9"/>
      <color theme="1"/>
      <name val="Arial Narrow"/>
      <family val="2"/>
    </font>
    <font>
      <sz val="9"/>
      <color theme="1"/>
      <name val="Century Gothic"/>
      <family val="1"/>
      <charset val="204"/>
    </font>
    <font>
      <sz val="14"/>
      <color theme="1"/>
      <name val="Calibri"/>
      <family val="2"/>
      <scheme val="minor"/>
    </font>
    <font>
      <b/>
      <sz val="9"/>
      <color indexed="8"/>
      <name val="Arial"/>
      <family val="2"/>
    </font>
    <font>
      <b/>
      <sz val="11"/>
      <color indexed="8"/>
      <name val="Calibri"/>
      <family val="2"/>
      <scheme val="minor"/>
    </font>
    <font>
      <b/>
      <sz val="12"/>
      <color indexed="8"/>
      <name val="Calibri"/>
      <family val="2"/>
      <scheme val="minor"/>
    </font>
    <font>
      <sz val="16"/>
      <color theme="4" tint="-0.249977111117893"/>
      <name val="Calibri"/>
      <family val="2"/>
      <scheme val="minor"/>
    </font>
    <font>
      <sz val="20"/>
      <color theme="4" tint="-0.249977111117893"/>
      <name val="Calibri"/>
      <family val="2"/>
      <scheme val="minor"/>
    </font>
    <font>
      <sz val="11"/>
      <color rgb="FFFF0000"/>
      <name val="Calibri"/>
      <family val="2"/>
      <scheme val="minor"/>
    </font>
    <font>
      <sz val="11"/>
      <color rgb="FF0070C0"/>
      <name val="Calibri"/>
      <family val="2"/>
      <scheme val="minor"/>
    </font>
    <font>
      <sz val="14"/>
      <color rgb="FF0070C0"/>
      <name val="Calibri"/>
      <family val="2"/>
      <scheme val="minor"/>
    </font>
    <font>
      <u/>
      <sz val="11"/>
      <color theme="10"/>
      <name val="Calibri"/>
      <family val="2"/>
      <scheme val="minor"/>
    </font>
    <font>
      <sz val="14"/>
      <color theme="1"/>
      <name val="Arial"/>
      <family val="2"/>
    </font>
    <font>
      <sz val="11"/>
      <color theme="1"/>
      <name val="Arial"/>
      <family val="2"/>
    </font>
    <font>
      <sz val="12"/>
      <color theme="1"/>
      <name val="Arial"/>
      <family val="2"/>
    </font>
    <font>
      <b/>
      <sz val="10"/>
      <color theme="1"/>
      <name val="Arial"/>
      <family val="2"/>
    </font>
    <font>
      <b/>
      <sz val="12"/>
      <color theme="1"/>
      <name val="Arial"/>
      <family val="2"/>
    </font>
    <font>
      <b/>
      <sz val="12"/>
      <color rgb="FF0070C0"/>
      <name val="Arial"/>
      <family val="2"/>
    </font>
    <font>
      <sz val="10"/>
      <color theme="1"/>
      <name val="Arial"/>
      <family val="2"/>
    </font>
    <font>
      <sz val="10"/>
      <color rgb="FFFF0000"/>
      <name val="Calibri"/>
      <family val="2"/>
      <scheme val="minor"/>
    </font>
    <font>
      <sz val="10"/>
      <color theme="1"/>
      <name val="Calibri"/>
      <family val="2"/>
      <scheme val="minor"/>
    </font>
    <font>
      <sz val="10"/>
      <color rgb="FF0070C0"/>
      <name val="Calibri"/>
      <family val="2"/>
      <scheme val="minor"/>
    </font>
    <font>
      <i/>
      <sz val="11"/>
      <color theme="1"/>
      <name val="Calibri"/>
      <family val="2"/>
      <scheme val="minor"/>
    </font>
    <font>
      <sz val="10"/>
      <color theme="10"/>
      <name val="Calibri"/>
      <family val="2"/>
      <scheme val="minor"/>
    </font>
    <font>
      <i/>
      <sz val="10"/>
      <color theme="10"/>
      <name val="Calibri"/>
      <family val="2"/>
      <scheme val="minor"/>
    </font>
    <font>
      <i/>
      <sz val="10"/>
      <color theme="1"/>
      <name val="Arial"/>
      <family val="2"/>
    </font>
    <font>
      <i/>
      <sz val="10"/>
      <color rgb="FF0070C0"/>
      <name val="Arial"/>
      <family val="2"/>
    </font>
    <font>
      <u/>
      <sz val="10"/>
      <color theme="1"/>
      <name val="Arial"/>
      <family val="2"/>
    </font>
    <font>
      <sz val="1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right/>
      <top/>
      <bottom style="double">
        <color indexed="64"/>
      </bottom>
      <diagonal/>
    </border>
    <border>
      <left style="thin">
        <color auto="1"/>
      </left>
      <right style="thin">
        <color auto="1"/>
      </right>
      <top/>
      <bottom style="double">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style="double">
        <color auto="1"/>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143">
    <xf numFmtId="0" fontId="0" fillId="0" borderId="0" xfId="0"/>
    <xf numFmtId="0" fontId="3" fillId="0" borderId="0" xfId="0" applyFont="1" applyAlignment="1">
      <alignment vertical="top" wrapText="1"/>
    </xf>
    <xf numFmtId="0" fontId="4" fillId="0" borderId="0" xfId="0" applyFont="1" applyAlignment="1">
      <alignment horizontal="left" vertical="top"/>
    </xf>
    <xf numFmtId="0" fontId="0" fillId="0" borderId="0" xfId="0" applyFill="1" applyBorder="1"/>
    <xf numFmtId="0" fontId="7" fillId="0" borderId="0" xfId="0" applyFont="1" applyFill="1" applyAlignment="1">
      <alignment horizontal="left" vertical="top" wrapText="1" indent="1"/>
    </xf>
    <xf numFmtId="0" fontId="9" fillId="0" borderId="0" xfId="0" applyFont="1" applyFill="1" applyAlignment="1">
      <alignment horizontal="left" vertical="top" wrapText="1" indent="1"/>
    </xf>
    <xf numFmtId="0" fontId="5" fillId="2" borderId="0" xfId="0" applyFont="1" applyFill="1" applyAlignment="1">
      <alignment horizontal="left" vertical="center" wrapText="1" indent="1"/>
    </xf>
    <xf numFmtId="0" fontId="6" fillId="2" borderId="0" xfId="0" applyFont="1" applyFill="1" applyAlignment="1">
      <alignment horizontal="left" vertical="top" wrapText="1" indent="1"/>
    </xf>
    <xf numFmtId="0" fontId="5" fillId="2" borderId="0" xfId="0" applyFont="1" applyFill="1" applyAlignment="1">
      <alignment horizontal="center" vertical="top" wrapText="1"/>
    </xf>
    <xf numFmtId="0" fontId="11" fillId="2" borderId="0" xfId="0" applyFont="1" applyFill="1" applyAlignment="1">
      <alignment horizontal="center" vertical="top" wrapText="1"/>
    </xf>
    <xf numFmtId="0" fontId="11" fillId="2" borderId="0" xfId="0" applyFont="1" applyFill="1" applyAlignment="1">
      <alignment horizontal="right" vertical="top" wrapText="1" indent="1"/>
    </xf>
    <xf numFmtId="0" fontId="11" fillId="2" borderId="0" xfId="0" applyFont="1" applyFill="1" applyAlignment="1">
      <alignment horizontal="left" vertical="top" indent="2"/>
    </xf>
    <xf numFmtId="0" fontId="11" fillId="2" borderId="0" xfId="0" applyFont="1" applyFill="1" applyAlignment="1">
      <alignment horizontal="left" vertical="top" wrapText="1" indent="1"/>
    </xf>
    <xf numFmtId="3" fontId="10" fillId="0" borderId="0" xfId="0" applyNumberFormat="1" applyFont="1" applyFill="1" applyAlignment="1">
      <alignment horizontal="right" vertical="top" shrinkToFit="1"/>
    </xf>
    <xf numFmtId="3" fontId="8" fillId="0" borderId="0" xfId="0" applyNumberFormat="1" applyFont="1" applyFill="1" applyAlignment="1">
      <alignment horizontal="right" vertical="center" indent="1" shrinkToFit="1"/>
    </xf>
    <xf numFmtId="3" fontId="8" fillId="0" borderId="0" xfId="0" applyNumberFormat="1" applyFont="1" applyFill="1" applyAlignment="1">
      <alignment horizontal="right" vertical="top" indent="1" shrinkToFit="1"/>
    </xf>
    <xf numFmtId="3" fontId="8" fillId="0" borderId="0" xfId="0" applyNumberFormat="1" applyFont="1" applyFill="1" applyAlignment="1">
      <alignment horizontal="right" vertical="top" shrinkToFit="1"/>
    </xf>
    <xf numFmtId="3" fontId="8" fillId="0" borderId="0" xfId="0" applyNumberFormat="1" applyFont="1" applyFill="1" applyAlignment="1">
      <alignment horizontal="right" vertical="top" indent="2" shrinkToFit="1"/>
    </xf>
    <xf numFmtId="3" fontId="8" fillId="0" borderId="0" xfId="0" applyNumberFormat="1" applyFont="1" applyFill="1" applyAlignment="1">
      <alignment horizontal="right" vertical="center" shrinkToFit="1"/>
    </xf>
    <xf numFmtId="3" fontId="13" fillId="0" borderId="0" xfId="0" applyNumberFormat="1" applyFont="1" applyFill="1" applyAlignment="1">
      <alignment horizontal="right" vertical="top" wrapText="1"/>
    </xf>
    <xf numFmtId="3" fontId="12" fillId="0" borderId="0" xfId="0" applyNumberFormat="1" applyFont="1" applyFill="1" applyAlignment="1">
      <alignment horizontal="right" vertical="top"/>
    </xf>
    <xf numFmtId="3" fontId="10" fillId="0" borderId="0" xfId="0" applyNumberFormat="1" applyFont="1" applyFill="1" applyAlignment="1">
      <alignment vertical="top" shrinkToFit="1"/>
    </xf>
    <xf numFmtId="3" fontId="12" fillId="0" borderId="0" xfId="0" applyNumberFormat="1" applyFont="1" applyFill="1" applyAlignment="1">
      <alignment horizontal="right" vertical="top" wrapText="1"/>
    </xf>
    <xf numFmtId="3" fontId="7" fillId="0" borderId="0" xfId="0" applyNumberFormat="1" applyFont="1" applyFill="1" applyAlignment="1">
      <alignment horizontal="right" vertical="center" shrinkToFit="1"/>
    </xf>
    <xf numFmtId="3" fontId="7" fillId="0" borderId="0" xfId="0" applyNumberFormat="1" applyFont="1" applyFill="1" applyAlignment="1">
      <alignment horizontal="right" vertical="center" indent="1" shrinkToFit="1"/>
    </xf>
    <xf numFmtId="3" fontId="7" fillId="0" borderId="0" xfId="0" applyNumberFormat="1" applyFont="1" applyFill="1" applyAlignment="1">
      <alignment horizontal="right" vertical="top" shrinkToFit="1"/>
    </xf>
    <xf numFmtId="3" fontId="7" fillId="0" borderId="0" xfId="0" applyNumberFormat="1" applyFont="1" applyFill="1" applyAlignment="1">
      <alignment horizontal="right" vertical="top" indent="1" shrinkToFit="1"/>
    </xf>
    <xf numFmtId="3" fontId="9" fillId="0" borderId="0" xfId="0" applyNumberFormat="1" applyFont="1" applyFill="1" applyAlignment="1">
      <alignment horizontal="right" vertical="top"/>
    </xf>
    <xf numFmtId="3" fontId="7" fillId="0" borderId="0" xfId="0" applyNumberFormat="1" applyFont="1" applyFill="1" applyAlignment="1">
      <alignment vertical="top" shrinkToFit="1"/>
    </xf>
    <xf numFmtId="3" fontId="7" fillId="0" borderId="0" xfId="0" applyNumberFormat="1" applyFont="1" applyFill="1" applyAlignment="1">
      <alignment vertical="center" shrinkToFit="1"/>
    </xf>
    <xf numFmtId="3" fontId="9" fillId="0" borderId="0" xfId="0" applyNumberFormat="1" applyFont="1" applyFill="1" applyAlignment="1">
      <alignment vertical="top"/>
    </xf>
    <xf numFmtId="3" fontId="8" fillId="0" borderId="0" xfId="0" applyNumberFormat="1" applyFont="1" applyFill="1" applyAlignment="1">
      <alignment vertical="top" shrinkToFit="1"/>
    </xf>
    <xf numFmtId="3" fontId="8" fillId="0" borderId="0" xfId="0" applyNumberFormat="1" applyFont="1" applyFill="1" applyAlignment="1">
      <alignment vertical="center" shrinkToFit="1"/>
    </xf>
    <xf numFmtId="9" fontId="0" fillId="0" borderId="0" xfId="0" applyNumberFormat="1"/>
    <xf numFmtId="9" fontId="2" fillId="0" borderId="0" xfId="0" applyNumberFormat="1" applyFont="1"/>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9" fontId="0" fillId="0" borderId="0" xfId="2" applyFont="1"/>
    <xf numFmtId="164" fontId="7" fillId="0" borderId="0" xfId="1" applyNumberFormat="1" applyFont="1" applyFill="1" applyAlignment="1">
      <alignment horizontal="right" vertical="top" shrinkToFit="1"/>
    </xf>
    <xf numFmtId="164" fontId="8" fillId="0" borderId="0" xfId="1" applyNumberFormat="1" applyFont="1" applyFill="1" applyAlignment="1">
      <alignment horizontal="right" vertical="top" shrinkToFit="1"/>
    </xf>
    <xf numFmtId="164" fontId="10" fillId="0" borderId="0" xfId="1" applyNumberFormat="1" applyFont="1" applyFill="1" applyAlignment="1">
      <alignment horizontal="right" vertical="top" shrinkToFit="1"/>
    </xf>
    <xf numFmtId="9" fontId="2" fillId="0" borderId="0" xfId="2" applyFont="1"/>
    <xf numFmtId="0" fontId="0" fillId="2" borderId="0" xfId="0" applyFill="1"/>
    <xf numFmtId="164" fontId="9" fillId="0" borderId="0" xfId="1" applyNumberFormat="1" applyFont="1" applyFill="1" applyAlignment="1">
      <alignment horizontal="right" vertical="top" shrinkToFit="1"/>
    </xf>
    <xf numFmtId="164" fontId="15" fillId="0" borderId="0" xfId="1" applyNumberFormat="1" applyFont="1" applyFill="1" applyAlignment="1">
      <alignment horizontal="right" vertical="top" shrinkToFit="1"/>
    </xf>
    <xf numFmtId="9" fontId="16" fillId="0" borderId="0" xfId="2" applyFont="1"/>
    <xf numFmtId="164" fontId="17" fillId="0" borderId="0" xfId="1" applyNumberFormat="1" applyFont="1" applyFill="1" applyAlignment="1">
      <alignment horizontal="right" vertical="top" shrinkToFit="1"/>
    </xf>
    <xf numFmtId="0" fontId="11" fillId="2" borderId="0" xfId="0" applyFont="1" applyFill="1" applyAlignment="1">
      <alignment horizontal="left" wrapText="1"/>
    </xf>
    <xf numFmtId="0" fontId="11" fillId="2" borderId="0" xfId="0" applyFont="1" applyFill="1" applyAlignment="1">
      <alignment horizontal="center" wrapText="1"/>
    </xf>
    <xf numFmtId="0" fontId="11" fillId="2" borderId="0" xfId="0" applyFont="1" applyFill="1" applyAlignment="1">
      <alignment horizontal="left"/>
    </xf>
    <xf numFmtId="0" fontId="11" fillId="2" borderId="0" xfId="0" applyFont="1" applyFill="1" applyAlignment="1">
      <alignment horizontal="right" wrapText="1"/>
    </xf>
    <xf numFmtId="0" fontId="18" fillId="0" borderId="0" xfId="0" applyFont="1"/>
    <xf numFmtId="0" fontId="19" fillId="0" borderId="0" xfId="0" applyFont="1"/>
    <xf numFmtId="0" fontId="20" fillId="0" borderId="0" xfId="0" applyFont="1"/>
    <xf numFmtId="0" fontId="20" fillId="0" borderId="0" xfId="0" applyFont="1" applyAlignment="1">
      <alignment horizontal="left" indent="1"/>
    </xf>
    <xf numFmtId="164" fontId="0" fillId="0" borderId="0" xfId="0" applyNumberFormat="1"/>
    <xf numFmtId="0" fontId="0" fillId="0" borderId="0" xfId="0" applyBorder="1"/>
    <xf numFmtId="0" fontId="14" fillId="0" borderId="0" xfId="0" applyFont="1" applyBorder="1" applyAlignment="1"/>
    <xf numFmtId="0" fontId="0" fillId="0" borderId="6" xfId="0" applyBorder="1"/>
    <xf numFmtId="0" fontId="2" fillId="0" borderId="1" xfId="0" applyFont="1" applyBorder="1" applyAlignment="1">
      <alignment horizontal="center" vertical="top" wrapText="1"/>
    </xf>
    <xf numFmtId="0" fontId="2" fillId="0" borderId="0" xfId="0" applyFont="1"/>
    <xf numFmtId="0" fontId="21" fillId="0" borderId="0" xfId="0" applyFont="1"/>
    <xf numFmtId="0" fontId="21" fillId="0" borderId="0" xfId="0" applyFont="1" applyAlignment="1">
      <alignment horizontal="left" indent="1"/>
    </xf>
    <xf numFmtId="1" fontId="0" fillId="0" borderId="2" xfId="2" applyNumberFormat="1" applyFont="1" applyBorder="1" applyAlignment="1">
      <alignment horizontal="right" indent="1"/>
    </xf>
    <xf numFmtId="1" fontId="0" fillId="0" borderId="7" xfId="2" applyNumberFormat="1" applyFont="1" applyBorder="1" applyAlignment="1">
      <alignment horizontal="right" indent="1"/>
    </xf>
    <xf numFmtId="0" fontId="14" fillId="0" borderId="1" xfId="0" applyFont="1" applyBorder="1" applyAlignment="1"/>
    <xf numFmtId="164" fontId="2" fillId="0" borderId="7" xfId="2" applyNumberFormat="1" applyFont="1" applyBorder="1"/>
    <xf numFmtId="164" fontId="2" fillId="0" borderId="8" xfId="2" applyNumberFormat="1" applyFont="1" applyBorder="1"/>
    <xf numFmtId="164" fontId="2" fillId="0" borderId="2" xfId="2" applyNumberFormat="1" applyFont="1" applyBorder="1"/>
    <xf numFmtId="9" fontId="0" fillId="0" borderId="2" xfId="2" applyFont="1" applyBorder="1" applyAlignment="1">
      <alignment horizontal="right" indent="1"/>
    </xf>
    <xf numFmtId="0" fontId="0" fillId="0" borderId="4" xfId="0" applyBorder="1" applyAlignment="1">
      <alignment horizontal="center" vertical="top" wrapText="1"/>
    </xf>
    <xf numFmtId="0" fontId="2" fillId="0" borderId="4" xfId="0" applyFont="1" applyBorder="1" applyAlignment="1">
      <alignment horizontal="center" vertical="top" wrapText="1"/>
    </xf>
    <xf numFmtId="9" fontId="20" fillId="0" borderId="0" xfId="0" applyNumberFormat="1" applyFont="1"/>
    <xf numFmtId="0" fontId="18" fillId="0" borderId="0" xfId="0" applyFont="1" applyAlignment="1"/>
    <xf numFmtId="3" fontId="0" fillId="0" borderId="0" xfId="0" applyNumberFormat="1"/>
    <xf numFmtId="0" fontId="20" fillId="0" borderId="9" xfId="0" applyFont="1" applyFill="1" applyBorder="1" applyAlignment="1">
      <alignment horizontal="left" vertical="top"/>
    </xf>
    <xf numFmtId="0" fontId="20" fillId="0" borderId="0" xfId="0" applyFont="1" applyFill="1" applyBorder="1" applyAlignment="1">
      <alignment horizontal="center" vertical="top" wrapText="1"/>
    </xf>
    <xf numFmtId="0" fontId="0" fillId="0" borderId="5" xfId="0" applyFont="1" applyBorder="1"/>
    <xf numFmtId="9" fontId="1" fillId="0" borderId="2" xfId="2" applyFont="1" applyBorder="1" applyAlignment="1">
      <alignment horizontal="right" indent="1"/>
    </xf>
    <xf numFmtId="9" fontId="2" fillId="0" borderId="2" xfId="2" applyNumberFormat="1" applyFont="1" applyBorder="1" applyAlignment="1">
      <alignment horizontal="right" indent="1"/>
    </xf>
    <xf numFmtId="164" fontId="2" fillId="0" borderId="11" xfId="2" applyNumberFormat="1" applyFont="1" applyBorder="1"/>
    <xf numFmtId="0" fontId="25" fillId="0" borderId="0" xfId="0" applyFont="1"/>
    <xf numFmtId="0" fontId="25" fillId="0" borderId="0" xfId="0" applyFont="1" applyBorder="1"/>
    <xf numFmtId="0" fontId="30" fillId="0" borderId="0" xfId="0" applyFont="1"/>
    <xf numFmtId="0" fontId="30" fillId="0" borderId="3" xfId="0" applyFont="1" applyBorder="1" applyAlignment="1">
      <alignment horizontal="center" wrapText="1"/>
    </xf>
    <xf numFmtId="0" fontId="27" fillId="0" borderId="3" xfId="0" applyFont="1" applyBorder="1" applyAlignment="1">
      <alignment horizontal="center" wrapText="1"/>
    </xf>
    <xf numFmtId="0" fontId="31" fillId="0" borderId="9" xfId="0" applyFont="1" applyFill="1" applyBorder="1" applyAlignment="1">
      <alignment horizontal="left" vertical="top"/>
    </xf>
    <xf numFmtId="0" fontId="32" fillId="0" borderId="0" xfId="0" applyFont="1" applyBorder="1"/>
    <xf numFmtId="0" fontId="31" fillId="0" borderId="0" xfId="0" applyFont="1" applyFill="1" applyBorder="1" applyAlignment="1">
      <alignment horizontal="center" vertical="top" wrapText="1"/>
    </xf>
    <xf numFmtId="0" fontId="32" fillId="0" borderId="0" xfId="0" applyFont="1"/>
    <xf numFmtId="0" fontId="30" fillId="0" borderId="1" xfId="0" applyFont="1" applyBorder="1" applyAlignment="1">
      <alignment horizontal="center" vertical="top" wrapText="1"/>
    </xf>
    <xf numFmtId="0" fontId="30" fillId="0" borderId="2" xfId="0" applyFont="1" applyBorder="1" applyAlignment="1">
      <alignment horizontal="center" vertical="top" wrapText="1"/>
    </xf>
    <xf numFmtId="0" fontId="27" fillId="0" borderId="1" xfId="0" applyFont="1" applyBorder="1" applyAlignment="1">
      <alignment horizontal="center" vertical="top" wrapText="1"/>
    </xf>
    <xf numFmtId="9" fontId="30" fillId="0" borderId="2" xfId="2" applyFont="1" applyBorder="1" applyAlignment="1">
      <alignment horizontal="right" indent="1"/>
    </xf>
    <xf numFmtId="9" fontId="27" fillId="0" borderId="2" xfId="2" applyFont="1" applyBorder="1" applyAlignment="1">
      <alignment horizontal="right" indent="1"/>
    </xf>
    <xf numFmtId="0" fontId="33" fillId="0" borderId="0" xfId="0" applyFont="1"/>
    <xf numFmtId="1" fontId="30" fillId="0" borderId="2" xfId="2" applyNumberFormat="1" applyFont="1" applyBorder="1" applyAlignment="1">
      <alignment horizontal="right" indent="1"/>
    </xf>
    <xf numFmtId="1" fontId="27" fillId="0" borderId="2" xfId="2" applyNumberFormat="1" applyFont="1" applyBorder="1" applyAlignment="1">
      <alignment horizontal="right" indent="1"/>
    </xf>
    <xf numFmtId="0" fontId="31" fillId="0" borderId="0" xfId="0" applyFont="1"/>
    <xf numFmtId="0" fontId="31" fillId="0" borderId="0" xfId="0" applyFont="1" applyAlignment="1">
      <alignment horizontal="left" indent="1"/>
    </xf>
    <xf numFmtId="0" fontId="33" fillId="0" borderId="0" xfId="0" applyFont="1" applyAlignment="1">
      <alignment horizontal="left" indent="1"/>
    </xf>
    <xf numFmtId="0" fontId="30" fillId="0" borderId="5" xfId="0" applyFont="1" applyBorder="1"/>
    <xf numFmtId="9" fontId="31" fillId="0" borderId="0" xfId="0" applyNumberFormat="1" applyFont="1"/>
    <xf numFmtId="164" fontId="27" fillId="0" borderId="2" xfId="2" applyNumberFormat="1" applyFont="1" applyBorder="1"/>
    <xf numFmtId="9" fontId="32" fillId="0" borderId="0" xfId="0" applyNumberFormat="1" applyFont="1"/>
    <xf numFmtId="164" fontId="27" fillId="0" borderId="11" xfId="2" applyNumberFormat="1" applyFont="1" applyBorder="1"/>
    <xf numFmtId="0" fontId="0" fillId="3" borderId="0" xfId="0" applyFill="1" applyBorder="1" applyAlignment="1"/>
    <xf numFmtId="0" fontId="0" fillId="3" borderId="0" xfId="0" applyFill="1" applyAlignment="1"/>
    <xf numFmtId="9" fontId="0" fillId="3" borderId="0" xfId="2" applyFont="1" applyFill="1" applyBorder="1" applyAlignment="1"/>
    <xf numFmtId="0" fontId="34" fillId="0" borderId="0" xfId="0" applyFont="1"/>
    <xf numFmtId="164" fontId="25" fillId="0" borderId="0" xfId="1" applyNumberFormat="1" applyFont="1" applyBorder="1"/>
    <xf numFmtId="0" fontId="27" fillId="0" borderId="12" xfId="0" applyFont="1" applyBorder="1"/>
    <xf numFmtId="0" fontId="27" fillId="0" borderId="10" xfId="0" applyFont="1" applyBorder="1"/>
    <xf numFmtId="0" fontId="27" fillId="0" borderId="12" xfId="0" applyFont="1" applyBorder="1" applyAlignment="1">
      <alignment wrapText="1"/>
    </xf>
    <xf numFmtId="0" fontId="30" fillId="0" borderId="0" xfId="0" applyFont="1" applyBorder="1" applyAlignment="1">
      <alignment vertical="top" wrapText="1"/>
    </xf>
    <xf numFmtId="164" fontId="30" fillId="0" borderId="0" xfId="1" applyNumberFormat="1" applyFont="1" applyBorder="1"/>
    <xf numFmtId="164" fontId="30" fillId="0" borderId="1" xfId="1" applyNumberFormat="1" applyFont="1" applyBorder="1"/>
    <xf numFmtId="164" fontId="30" fillId="0" borderId="0" xfId="1" applyNumberFormat="1" applyFont="1"/>
    <xf numFmtId="9" fontId="30" fillId="0" borderId="0" xfId="2" applyFont="1"/>
    <xf numFmtId="0" fontId="30" fillId="0" borderId="0" xfId="0" applyFont="1" applyBorder="1" applyAlignment="1">
      <alignment vertical="top"/>
    </xf>
    <xf numFmtId="0" fontId="30" fillId="0" borderId="0" xfId="0" applyFont="1" applyBorder="1"/>
    <xf numFmtId="0" fontId="35" fillId="3" borderId="0" xfId="3" applyFont="1" applyFill="1" applyAlignment="1"/>
    <xf numFmtId="9" fontId="32" fillId="3" borderId="0" xfId="2" applyFont="1" applyFill="1" applyBorder="1" applyAlignment="1"/>
    <xf numFmtId="0" fontId="37" fillId="0" borderId="0" xfId="0" applyFont="1"/>
    <xf numFmtId="0" fontId="38" fillId="0" borderId="0" xfId="0" applyFont="1"/>
    <xf numFmtId="0" fontId="40" fillId="3" borderId="0" xfId="3" applyFont="1" applyFill="1" applyAlignment="1"/>
    <xf numFmtId="9" fontId="30" fillId="0" borderId="11" xfId="2" applyFont="1" applyBorder="1" applyAlignment="1">
      <alignment horizontal="right" indent="1"/>
    </xf>
    <xf numFmtId="9" fontId="27" fillId="0" borderId="11" xfId="2" applyFont="1" applyBorder="1" applyAlignment="1">
      <alignment horizontal="right" indent="1"/>
    </xf>
    <xf numFmtId="9" fontId="32" fillId="0" borderId="0" xfId="0" applyNumberFormat="1" applyFont="1" applyBorder="1"/>
    <xf numFmtId="0" fontId="27" fillId="0" borderId="5" xfId="0" applyFont="1" applyBorder="1"/>
    <xf numFmtId="9" fontId="27" fillId="0" borderId="11" xfId="2" applyNumberFormat="1" applyFont="1" applyBorder="1" applyAlignment="1">
      <alignment horizontal="right" indent="1"/>
    </xf>
    <xf numFmtId="0" fontId="28" fillId="0" borderId="0" xfId="0" applyFont="1" applyBorder="1" applyAlignment="1">
      <alignment vertical="center"/>
    </xf>
    <xf numFmtId="0" fontId="24" fillId="0" borderId="0" xfId="0" applyFont="1"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0" fillId="0" borderId="0" xfId="0" applyAlignment="1">
      <alignment vertical="center"/>
    </xf>
    <xf numFmtId="0" fontId="25" fillId="0" borderId="0" xfId="0" applyFont="1" applyAlignment="1">
      <alignment vertical="center"/>
    </xf>
    <xf numFmtId="0" fontId="0" fillId="0" borderId="0" xfId="0" applyBorder="1" applyAlignment="1">
      <alignment vertical="center"/>
    </xf>
    <xf numFmtId="0" fontId="28" fillId="0" borderId="0" xfId="0" applyFont="1" applyAlignment="1">
      <alignment horizontal="center"/>
    </xf>
    <xf numFmtId="0" fontId="26" fillId="0" borderId="0" xfId="0" applyFont="1" applyAlignment="1">
      <alignment horizontal="center"/>
    </xf>
    <xf numFmtId="0" fontId="30" fillId="0" borderId="0" xfId="0" applyFont="1" applyAlignment="1">
      <alignment horizontal="left" vertical="top" wrapText="1"/>
    </xf>
    <xf numFmtId="0" fontId="2" fillId="2" borderId="0" xfId="0" applyFont="1" applyFill="1" applyAlignment="1">
      <alignment horizontal="center"/>
    </xf>
  </cellXfs>
  <cellStyles count="4">
    <cellStyle name="Comma" xfId="1" builtinId="3"/>
    <cellStyle name="Hyperlink" xfId="3" builtinId="8"/>
    <cellStyle name="Normal" xfId="0" builtinId="0"/>
    <cellStyle name="Percent" xfId="2" builtinId="5"/>
  </cellStyles>
  <dxfs count="32">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
      <fill>
        <patternFill>
          <fgColor theme="9"/>
          <bgColor rgb="FF92D050"/>
        </patternFill>
      </fill>
    </dxf>
    <dxf>
      <fill>
        <patternFill>
          <fgColor theme="9"/>
          <bgColor rgb="FF92D050"/>
        </patternFill>
      </fill>
    </dxf>
    <dxf>
      <font>
        <color rgb="FF006100"/>
      </font>
      <fill>
        <patternFill>
          <bgColor rgb="FFC6EFCE"/>
        </patternFill>
      </fill>
    </dxf>
    <dxf>
      <fill>
        <patternFill>
          <fgColor theme="9"/>
          <bgColor rgb="FF92D05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ew.georgetown.edu/cew-reports/recovery-job-growth-and-education-requirements-through-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C53B-1D5C-4ABF-8BCF-E12D92A0924F}">
  <sheetPr>
    <tabColor theme="4" tint="-0.249977111117893"/>
  </sheetPr>
  <dimension ref="A1:V50"/>
  <sheetViews>
    <sheetView tabSelected="1" topLeftCell="A2" zoomScale="85" zoomScaleNormal="85" workbookViewId="0">
      <selection activeCell="G17" sqref="G17"/>
    </sheetView>
  </sheetViews>
  <sheetFormatPr defaultRowHeight="15" x14ac:dyDescent="0.25"/>
  <cols>
    <col min="1" max="1" width="15.42578125" customWidth="1"/>
    <col min="2" max="21" width="11.7109375" customWidth="1"/>
    <col min="22" max="22" width="11.42578125" customWidth="1"/>
  </cols>
  <sheetData>
    <row r="1" spans="1:21" ht="15.75" x14ac:dyDescent="0.25">
      <c r="A1" s="139" t="s">
        <v>62</v>
      </c>
      <c r="B1" s="140"/>
      <c r="C1" s="140"/>
      <c r="D1" s="140"/>
      <c r="E1" s="140"/>
      <c r="F1" s="140"/>
      <c r="G1" s="140"/>
      <c r="H1" s="140"/>
      <c r="I1" s="140"/>
      <c r="J1" s="140"/>
      <c r="K1" s="140"/>
      <c r="L1" s="140"/>
    </row>
    <row r="2" spans="1:21" ht="21" x14ac:dyDescent="0.35">
      <c r="A2" s="139" t="s">
        <v>57</v>
      </c>
      <c r="B2" s="139"/>
      <c r="C2" s="139"/>
      <c r="D2" s="139"/>
      <c r="E2" s="139"/>
      <c r="F2" s="139"/>
      <c r="G2" s="139"/>
      <c r="H2" s="139"/>
      <c r="I2" s="139"/>
      <c r="J2" s="139"/>
      <c r="K2" s="139"/>
      <c r="L2" s="139"/>
      <c r="M2" s="74"/>
      <c r="N2" s="74"/>
      <c r="O2" s="74"/>
      <c r="P2" s="74"/>
      <c r="Q2" s="74"/>
      <c r="R2" s="74"/>
      <c r="S2" s="74"/>
      <c r="T2" s="74"/>
      <c r="U2" s="74"/>
    </row>
    <row r="4" spans="1:21" s="136" customFormat="1" ht="20.100000000000001" customHeight="1" x14ac:dyDescent="0.25">
      <c r="A4" s="132" t="s">
        <v>63</v>
      </c>
      <c r="B4" s="133"/>
      <c r="C4" s="133"/>
      <c r="D4" s="133"/>
      <c r="E4" s="133"/>
      <c r="F4" s="133"/>
      <c r="G4" s="133"/>
      <c r="H4" s="133"/>
      <c r="I4" s="133"/>
      <c r="J4" s="133"/>
      <c r="K4" s="133"/>
      <c r="L4" s="133"/>
      <c r="M4" s="134"/>
      <c r="N4" s="135"/>
    </row>
    <row r="5" spans="1:21" s="90" customFormat="1" ht="51" x14ac:dyDescent="0.2">
      <c r="A5" s="84"/>
      <c r="B5" s="85" t="s">
        <v>9</v>
      </c>
      <c r="C5" s="85" t="s">
        <v>15</v>
      </c>
      <c r="D5" s="85" t="s">
        <v>7</v>
      </c>
      <c r="E5" s="85" t="s">
        <v>8</v>
      </c>
      <c r="F5" s="85" t="s">
        <v>12</v>
      </c>
      <c r="G5" s="85" t="s">
        <v>14</v>
      </c>
      <c r="H5" s="85" t="s">
        <v>4</v>
      </c>
      <c r="I5" s="85" t="s">
        <v>13</v>
      </c>
      <c r="J5" s="85" t="s">
        <v>6</v>
      </c>
      <c r="K5" s="85" t="s">
        <v>5</v>
      </c>
      <c r="L5" s="86" t="s">
        <v>10</v>
      </c>
      <c r="M5" s="87"/>
      <c r="N5" s="88"/>
      <c r="O5" s="89"/>
    </row>
    <row r="6" spans="1:21" s="90" customFormat="1" ht="1.5" customHeight="1" x14ac:dyDescent="0.2">
      <c r="A6" s="84"/>
      <c r="B6" s="91"/>
      <c r="C6" s="91"/>
      <c r="D6" s="91"/>
      <c r="E6" s="91"/>
      <c r="F6" s="92"/>
      <c r="G6" s="91"/>
      <c r="H6" s="91"/>
      <c r="I6" s="91"/>
      <c r="J6" s="91"/>
      <c r="K6" s="91"/>
      <c r="L6" s="93"/>
    </row>
    <row r="7" spans="1:21" s="90" customFormat="1" ht="12.75" x14ac:dyDescent="0.2">
      <c r="A7" s="84" t="s">
        <v>25</v>
      </c>
      <c r="B7" s="94">
        <v>0.15625</v>
      </c>
      <c r="C7" s="94">
        <v>0.21739130434782608</v>
      </c>
      <c r="D7" s="94">
        <v>0.25</v>
      </c>
      <c r="E7" s="94">
        <v>0.22580645161290322</v>
      </c>
      <c r="F7" s="94">
        <v>0.55555555555555558</v>
      </c>
      <c r="G7" s="94">
        <v>0.7142857142857143</v>
      </c>
      <c r="H7" s="94">
        <v>0.83333333333333337</v>
      </c>
      <c r="I7" s="94">
        <v>0.8</v>
      </c>
      <c r="J7" s="94">
        <v>0.7142857142857143</v>
      </c>
      <c r="K7" s="94">
        <v>1</v>
      </c>
      <c r="L7" s="95">
        <v>0.36090225563909772</v>
      </c>
      <c r="N7" s="96"/>
    </row>
    <row r="8" spans="1:21" s="90" customFormat="1" ht="12.75" x14ac:dyDescent="0.2">
      <c r="A8" s="84" t="s">
        <v>26</v>
      </c>
      <c r="B8" s="97">
        <v>14.814814814814813</v>
      </c>
      <c r="C8" s="97">
        <v>17.977528089887642</v>
      </c>
      <c r="D8" s="97">
        <v>22.222222222222221</v>
      </c>
      <c r="E8" s="97">
        <v>31.058020477815703</v>
      </c>
      <c r="F8" s="97">
        <v>63.815789473684212</v>
      </c>
      <c r="G8" s="97">
        <v>63.414634146341463</v>
      </c>
      <c r="H8" s="97">
        <v>71.428571428571431</v>
      </c>
      <c r="I8" s="97">
        <v>81.25</v>
      </c>
      <c r="J8" s="97">
        <v>84.615384615384613</v>
      </c>
      <c r="K8" s="97">
        <v>100</v>
      </c>
      <c r="L8" s="98">
        <v>39.460539460539465</v>
      </c>
      <c r="N8" s="96"/>
    </row>
    <row r="9" spans="1:21" s="90" customFormat="1" ht="12.75" x14ac:dyDescent="0.2">
      <c r="A9" s="84" t="s">
        <v>27</v>
      </c>
      <c r="B9" s="97">
        <v>12.072072072072073</v>
      </c>
      <c r="C9" s="97">
        <v>18.788958147818345</v>
      </c>
      <c r="D9" s="97">
        <v>27.631578947368425</v>
      </c>
      <c r="E9" s="97">
        <v>36.308068459657697</v>
      </c>
      <c r="F9" s="97">
        <v>69.278996865203752</v>
      </c>
      <c r="G9" s="97">
        <v>74.926253687315636</v>
      </c>
      <c r="H9" s="97">
        <v>82.298136645962742</v>
      </c>
      <c r="I9" s="97">
        <v>80.6949806949807</v>
      </c>
      <c r="J9" s="97">
        <v>86.871508379888269</v>
      </c>
      <c r="K9" s="97">
        <v>97.435897435897431</v>
      </c>
      <c r="L9" s="98">
        <v>43.208895949166006</v>
      </c>
      <c r="M9" s="99"/>
    </row>
    <row r="10" spans="1:21" s="90" customFormat="1" ht="12.75" x14ac:dyDescent="0.2">
      <c r="A10" s="84" t="s">
        <v>28</v>
      </c>
      <c r="B10" s="97">
        <v>18.75</v>
      </c>
      <c r="C10" s="97">
        <v>28.04878048780488</v>
      </c>
      <c r="D10" s="97">
        <v>38.095238095238095</v>
      </c>
      <c r="E10" s="97">
        <v>41.698841698841697</v>
      </c>
      <c r="F10" s="97">
        <v>71.686746987951807</v>
      </c>
      <c r="G10" s="97">
        <v>79.245283018867923</v>
      </c>
      <c r="H10" s="97">
        <v>78.94736842105263</v>
      </c>
      <c r="I10" s="97">
        <v>86.36363636363636</v>
      </c>
      <c r="J10" s="97">
        <v>90.384615384615387</v>
      </c>
      <c r="K10" s="97">
        <v>100</v>
      </c>
      <c r="L10" s="98">
        <v>49.796747967479675</v>
      </c>
      <c r="M10" s="99"/>
      <c r="N10" s="96"/>
    </row>
    <row r="11" spans="1:21" s="90" customFormat="1" ht="12.75" x14ac:dyDescent="0.2">
      <c r="A11" s="84" t="s">
        <v>29</v>
      </c>
      <c r="B11" s="97">
        <v>22.5</v>
      </c>
      <c r="C11" s="97">
        <v>26.785714285714285</v>
      </c>
      <c r="D11" s="97">
        <v>40</v>
      </c>
      <c r="E11" s="97">
        <v>38.095238095238095</v>
      </c>
      <c r="F11" s="97">
        <v>65.625</v>
      </c>
      <c r="G11" s="97">
        <v>71.428571428571431</v>
      </c>
      <c r="H11" s="97">
        <v>75</v>
      </c>
      <c r="I11" s="97">
        <v>88.888888888888886</v>
      </c>
      <c r="J11" s="97">
        <v>83.333333333333343</v>
      </c>
      <c r="K11" s="97">
        <v>100</v>
      </c>
      <c r="L11" s="98">
        <v>44.444444444444443</v>
      </c>
      <c r="M11" s="99"/>
      <c r="N11" s="96"/>
    </row>
    <row r="12" spans="1:21" s="90" customFormat="1" ht="12.75" x14ac:dyDescent="0.2">
      <c r="A12" s="84" t="s">
        <v>30</v>
      </c>
      <c r="B12" s="97">
        <v>13.333333333333334</v>
      </c>
      <c r="C12" s="97">
        <v>27.27272727272727</v>
      </c>
      <c r="D12" s="97">
        <v>25</v>
      </c>
      <c r="E12" s="97">
        <v>31.578947368421051</v>
      </c>
      <c r="F12" s="97">
        <v>54.347826086956516</v>
      </c>
      <c r="G12" s="97">
        <v>76.923076923076934</v>
      </c>
      <c r="H12" s="97">
        <v>66.666666666666657</v>
      </c>
      <c r="I12" s="97">
        <v>83.333333333333343</v>
      </c>
      <c r="J12" s="97">
        <v>93.333333333333329</v>
      </c>
      <c r="K12" s="97">
        <v>100</v>
      </c>
      <c r="L12" s="98">
        <v>39.792387543252595</v>
      </c>
      <c r="M12" s="99"/>
    </row>
    <row r="13" spans="1:21" s="90" customFormat="1" ht="12.75" x14ac:dyDescent="0.2">
      <c r="A13" s="84" t="s">
        <v>31</v>
      </c>
      <c r="B13" s="97">
        <v>23.076923076923077</v>
      </c>
      <c r="C13" s="97">
        <v>22.222222222222221</v>
      </c>
      <c r="D13" s="97">
        <v>20</v>
      </c>
      <c r="E13" s="97">
        <v>37.254901960784316</v>
      </c>
      <c r="F13" s="97">
        <v>58.620689655172406</v>
      </c>
      <c r="G13" s="97">
        <v>87.5</v>
      </c>
      <c r="H13" s="97">
        <v>85.714285714285708</v>
      </c>
      <c r="I13" s="97">
        <v>88.888888888888886</v>
      </c>
      <c r="J13" s="97">
        <v>100</v>
      </c>
      <c r="K13" s="97">
        <v>100</v>
      </c>
      <c r="L13" s="98">
        <v>43.367346938775512</v>
      </c>
      <c r="M13" s="100"/>
    </row>
    <row r="14" spans="1:21" s="90" customFormat="1" ht="12.75" x14ac:dyDescent="0.2">
      <c r="A14" s="84" t="s">
        <v>32</v>
      </c>
      <c r="B14" s="97">
        <v>12.987012987012985</v>
      </c>
      <c r="C14" s="97">
        <v>16.666666666666664</v>
      </c>
      <c r="D14" s="97">
        <v>40</v>
      </c>
      <c r="E14" s="97">
        <v>27.692307692307693</v>
      </c>
      <c r="F14" s="97">
        <v>53.731343283582092</v>
      </c>
      <c r="G14" s="97">
        <v>47.368421052631575</v>
      </c>
      <c r="H14" s="97">
        <v>75</v>
      </c>
      <c r="I14" s="97">
        <v>76.470588235294116</v>
      </c>
      <c r="J14" s="97">
        <v>83.333333333333343</v>
      </c>
      <c r="K14" s="97">
        <v>100</v>
      </c>
      <c r="L14" s="98">
        <v>32.688172043010752</v>
      </c>
      <c r="M14" s="101"/>
    </row>
    <row r="15" spans="1:21" s="90" customFormat="1" ht="12.75" x14ac:dyDescent="0.2">
      <c r="A15" s="84" t="s">
        <v>33</v>
      </c>
      <c r="B15" s="97">
        <v>11.111111111111111</v>
      </c>
      <c r="C15" s="97">
        <v>13.333333333333334</v>
      </c>
      <c r="D15" s="97">
        <v>18.181818181818183</v>
      </c>
      <c r="E15" s="97">
        <v>26.190476190476193</v>
      </c>
      <c r="F15" s="97">
        <v>54.347826086956516</v>
      </c>
      <c r="G15" s="97">
        <v>66.666666666666657</v>
      </c>
      <c r="H15" s="97">
        <v>73.333333333333329</v>
      </c>
      <c r="I15" s="97">
        <v>73.333333333333329</v>
      </c>
      <c r="J15" s="97">
        <v>80.952380952380949</v>
      </c>
      <c r="K15" s="97">
        <v>100</v>
      </c>
      <c r="L15" s="98">
        <v>35.522388059701491</v>
      </c>
      <c r="M15" s="99"/>
    </row>
    <row r="16" spans="1:21" s="90" customFormat="1" ht="12.75" x14ac:dyDescent="0.2">
      <c r="A16" s="84" t="s">
        <v>34</v>
      </c>
      <c r="B16" s="97">
        <v>25</v>
      </c>
      <c r="C16" s="97">
        <v>24</v>
      </c>
      <c r="D16" s="97">
        <v>50</v>
      </c>
      <c r="E16" s="97">
        <v>42.5</v>
      </c>
      <c r="F16" s="97">
        <v>70.833333333333343</v>
      </c>
      <c r="G16" s="97">
        <v>80</v>
      </c>
      <c r="H16" s="97">
        <v>83.333333333333343</v>
      </c>
      <c r="I16" s="97">
        <v>85.714285714285708</v>
      </c>
      <c r="J16" s="97">
        <v>100</v>
      </c>
      <c r="K16" s="97" t="s">
        <v>56</v>
      </c>
      <c r="L16" s="98">
        <v>45.911949685534594</v>
      </c>
      <c r="M16" s="99"/>
    </row>
    <row r="17" spans="1:14" s="90" customFormat="1" ht="12.75" x14ac:dyDescent="0.2">
      <c r="A17" s="84" t="s">
        <v>35</v>
      </c>
      <c r="B17" s="97">
        <v>14.285714285714285</v>
      </c>
      <c r="C17" s="97">
        <v>18.584070796460178</v>
      </c>
      <c r="D17" s="97">
        <v>33.333333333333329</v>
      </c>
      <c r="E17" s="97">
        <v>34.463276836158194</v>
      </c>
      <c r="F17" s="97">
        <v>65</v>
      </c>
      <c r="G17" s="97">
        <v>75</v>
      </c>
      <c r="H17" s="97">
        <v>81.25</v>
      </c>
      <c r="I17" s="97">
        <v>84.375</v>
      </c>
      <c r="J17" s="97">
        <v>90.243902439024396</v>
      </c>
      <c r="K17" s="97">
        <v>100</v>
      </c>
      <c r="L17" s="98">
        <v>42.219020172910668</v>
      </c>
    </row>
    <row r="18" spans="1:14" s="90" customFormat="1" ht="12.75" x14ac:dyDescent="0.2">
      <c r="A18" s="84" t="s">
        <v>36</v>
      </c>
      <c r="B18" s="97">
        <v>34.210526315789473</v>
      </c>
      <c r="C18" s="97">
        <v>27.586206896551722</v>
      </c>
      <c r="D18" s="97">
        <v>25</v>
      </c>
      <c r="E18" s="97">
        <v>24.444444444444443</v>
      </c>
      <c r="F18" s="97">
        <v>72</v>
      </c>
      <c r="G18" s="97">
        <v>85.714285714285708</v>
      </c>
      <c r="H18" s="97">
        <v>80</v>
      </c>
      <c r="I18" s="97">
        <v>25</v>
      </c>
      <c r="J18" s="97">
        <v>70</v>
      </c>
      <c r="K18" s="97" t="s">
        <v>56</v>
      </c>
      <c r="L18" s="98">
        <v>41.040462427745666</v>
      </c>
    </row>
    <row r="19" spans="1:14" s="90" customFormat="1" ht="12.75" x14ac:dyDescent="0.2">
      <c r="A19" s="84" t="s">
        <v>37</v>
      </c>
      <c r="B19" s="97">
        <v>28.828828828828829</v>
      </c>
      <c r="C19" s="97">
        <v>23.376623376623375</v>
      </c>
      <c r="D19" s="97">
        <v>33.333333333333329</v>
      </c>
      <c r="E19" s="97">
        <v>16.867469879518072</v>
      </c>
      <c r="F19" s="97">
        <v>63.218390804597703</v>
      </c>
      <c r="G19" s="97">
        <v>88.461538461538453</v>
      </c>
      <c r="H19" s="97">
        <v>71.428571428571431</v>
      </c>
      <c r="I19" s="97">
        <v>36.363636363636367</v>
      </c>
      <c r="J19" s="97">
        <v>62.162162162162161</v>
      </c>
      <c r="K19" s="97">
        <v>100</v>
      </c>
      <c r="L19" s="98">
        <v>37.5</v>
      </c>
    </row>
    <row r="20" spans="1:14" s="90" customFormat="1" ht="12.75" x14ac:dyDescent="0.2">
      <c r="A20" s="84" t="s">
        <v>38</v>
      </c>
      <c r="B20" s="97">
        <v>17.567567567567568</v>
      </c>
      <c r="C20" s="97">
        <v>22.564102564102566</v>
      </c>
      <c r="D20" s="97">
        <v>30</v>
      </c>
      <c r="E20" s="97">
        <v>35.593220338983052</v>
      </c>
      <c r="F20" s="97">
        <v>67.261904761904773</v>
      </c>
      <c r="G20" s="97">
        <v>72.58064516129032</v>
      </c>
      <c r="H20" s="97">
        <v>76.829268292682926</v>
      </c>
      <c r="I20" s="97">
        <v>85.454545454545453</v>
      </c>
      <c r="J20" s="97">
        <v>82.539682539682531</v>
      </c>
      <c r="K20" s="97">
        <v>100</v>
      </c>
      <c r="L20" s="98">
        <v>44.435004248088362</v>
      </c>
    </row>
    <row r="21" spans="1:14" s="90" customFormat="1" ht="12.75" x14ac:dyDescent="0.2">
      <c r="A21" s="84" t="s">
        <v>39</v>
      </c>
      <c r="B21" s="97">
        <v>18.181818181818183</v>
      </c>
      <c r="C21" s="97">
        <v>16.666666666666664</v>
      </c>
      <c r="D21" s="97">
        <v>50</v>
      </c>
      <c r="E21" s="97">
        <v>37.037037037037038</v>
      </c>
      <c r="F21" s="97">
        <v>66.666666666666657</v>
      </c>
      <c r="G21" s="97">
        <v>80</v>
      </c>
      <c r="H21" s="97">
        <v>100</v>
      </c>
      <c r="I21" s="97">
        <v>20</v>
      </c>
      <c r="J21" s="97">
        <v>71.428571428571431</v>
      </c>
      <c r="K21" s="97" t="s">
        <v>56</v>
      </c>
      <c r="L21" s="98">
        <v>39.166666666666664</v>
      </c>
    </row>
    <row r="22" spans="1:14" s="90" customFormat="1" ht="3.95" customHeight="1" thickBot="1" x14ac:dyDescent="0.25">
      <c r="A22" s="84"/>
      <c r="B22" s="97"/>
      <c r="C22" s="97"/>
      <c r="D22" s="97"/>
      <c r="E22" s="97"/>
      <c r="F22" s="97"/>
      <c r="G22" s="97"/>
      <c r="H22" s="97"/>
      <c r="I22" s="97"/>
      <c r="J22" s="97"/>
      <c r="K22" s="97"/>
      <c r="L22" s="98"/>
    </row>
    <row r="23" spans="1:14" s="90" customFormat="1" ht="13.5" thickTop="1" x14ac:dyDescent="0.2">
      <c r="A23" s="102" t="s">
        <v>40</v>
      </c>
      <c r="B23" s="127">
        <v>0.15298667812634292</v>
      </c>
      <c r="C23" s="127">
        <v>0.20221729490022172</v>
      </c>
      <c r="D23" s="127">
        <v>0.29073482428115016</v>
      </c>
      <c r="E23" s="127">
        <v>0.34301808479098728</v>
      </c>
      <c r="F23" s="127">
        <v>0.66821705426356592</v>
      </c>
      <c r="G23" s="127">
        <v>0.74159021406727832</v>
      </c>
      <c r="H23" s="127">
        <v>0.79434850863422291</v>
      </c>
      <c r="I23" s="127">
        <v>0.78793418647166358</v>
      </c>
      <c r="J23" s="127">
        <v>0.85034965034965038</v>
      </c>
      <c r="K23" s="127">
        <v>0.98666666666666669</v>
      </c>
      <c r="L23" s="128">
        <v>0.42529810614916996</v>
      </c>
    </row>
    <row r="24" spans="1:14" ht="11.25" customHeight="1" x14ac:dyDescent="0.25">
      <c r="A24" s="82"/>
      <c r="B24" s="82"/>
      <c r="C24" s="82"/>
      <c r="D24" s="82"/>
      <c r="E24" s="82"/>
      <c r="F24" s="82"/>
      <c r="G24" s="82"/>
      <c r="H24" s="82"/>
      <c r="I24" s="82"/>
      <c r="J24" s="82"/>
      <c r="K24" s="82"/>
      <c r="L24" s="82"/>
    </row>
    <row r="25" spans="1:14" s="136" customFormat="1" ht="20.100000000000001" customHeight="1" x14ac:dyDescent="0.25">
      <c r="A25" s="132" t="s">
        <v>68</v>
      </c>
      <c r="B25" s="133"/>
      <c r="C25" s="133"/>
      <c r="D25" s="133"/>
      <c r="E25" s="133"/>
      <c r="F25" s="137"/>
      <c r="G25" s="133"/>
      <c r="H25" s="133"/>
      <c r="I25" s="133"/>
      <c r="J25" s="133"/>
      <c r="K25" s="133"/>
      <c r="L25" s="133"/>
      <c r="M25" s="138"/>
    </row>
    <row r="26" spans="1:14" s="90" customFormat="1" ht="51" x14ac:dyDescent="0.2">
      <c r="A26" s="84"/>
      <c r="B26" s="85" t="s">
        <v>9</v>
      </c>
      <c r="C26" s="85" t="s">
        <v>15</v>
      </c>
      <c r="D26" s="85" t="s">
        <v>7</v>
      </c>
      <c r="E26" s="85" t="s">
        <v>8</v>
      </c>
      <c r="F26" s="85" t="s">
        <v>12</v>
      </c>
      <c r="G26" s="85" t="s">
        <v>14</v>
      </c>
      <c r="H26" s="85" t="s">
        <v>4</v>
      </c>
      <c r="I26" s="85" t="s">
        <v>13</v>
      </c>
      <c r="J26" s="85" t="s">
        <v>6</v>
      </c>
      <c r="K26" s="85" t="s">
        <v>5</v>
      </c>
      <c r="L26" s="86" t="s">
        <v>51</v>
      </c>
    </row>
    <row r="27" spans="1:14" s="90" customFormat="1" ht="0.75" customHeight="1" x14ac:dyDescent="0.2">
      <c r="A27" s="84"/>
      <c r="B27" s="91"/>
      <c r="C27" s="91"/>
      <c r="D27" s="91"/>
      <c r="E27" s="91"/>
      <c r="F27" s="92"/>
      <c r="G27" s="91"/>
      <c r="H27" s="91"/>
      <c r="I27" s="91"/>
      <c r="J27" s="91"/>
      <c r="K27" s="91"/>
      <c r="L27" s="93"/>
    </row>
    <row r="28" spans="1:14" s="90" customFormat="1" ht="12.75" x14ac:dyDescent="0.2">
      <c r="A28" s="84" t="s">
        <v>25</v>
      </c>
      <c r="B28" s="94">
        <v>0.20569046756071041</v>
      </c>
      <c r="C28" s="94">
        <v>0.1511417180137731</v>
      </c>
      <c r="D28" s="94">
        <v>4.6212395795578107E-2</v>
      </c>
      <c r="E28" s="94">
        <v>0.21457049655672344</v>
      </c>
      <c r="F28" s="94">
        <v>0.15059804276911926</v>
      </c>
      <c r="G28" s="94">
        <v>5.4186299383834721E-2</v>
      </c>
      <c r="H28" s="94">
        <v>5.6723450525552735E-2</v>
      </c>
      <c r="I28" s="94">
        <v>6.1072852482783616E-2</v>
      </c>
      <c r="J28" s="94">
        <v>5.3098948894527001E-2</v>
      </c>
      <c r="K28" s="94">
        <v>6.7053280173976076E-3</v>
      </c>
      <c r="L28" s="104">
        <v>55180</v>
      </c>
      <c r="N28" s="103"/>
    </row>
    <row r="29" spans="1:14" s="90" customFormat="1" ht="12.75" x14ac:dyDescent="0.2">
      <c r="A29" s="84" t="s">
        <v>26</v>
      </c>
      <c r="B29" s="97">
        <v>5.1547869291037651</v>
      </c>
      <c r="C29" s="97">
        <v>20.241735142365755</v>
      </c>
      <c r="D29" s="97">
        <v>4.9541372061914775</v>
      </c>
      <c r="E29" s="97">
        <v>27.300305751958724</v>
      </c>
      <c r="F29" s="97">
        <v>20.244123829543284</v>
      </c>
      <c r="G29" s="97">
        <v>4.8466462832027517</v>
      </c>
      <c r="H29" s="97">
        <v>3.3561054844257594</v>
      </c>
      <c r="I29" s="97">
        <v>7.127842537741258</v>
      </c>
      <c r="J29" s="97">
        <v>6.0338238104337849</v>
      </c>
      <c r="K29" s="97">
        <v>0.74049302503344161</v>
      </c>
      <c r="L29" s="104">
        <v>418640</v>
      </c>
      <c r="N29" s="96"/>
    </row>
    <row r="30" spans="1:14" s="90" customFormat="1" ht="12.75" x14ac:dyDescent="0.2">
      <c r="A30" s="84" t="s">
        <v>27</v>
      </c>
      <c r="B30" s="97">
        <v>11.852343627304007</v>
      </c>
      <c r="C30" s="97">
        <v>21.423880298682199</v>
      </c>
      <c r="D30" s="97">
        <v>4.0304964235233651</v>
      </c>
      <c r="E30" s="97">
        <v>21.938221898602247</v>
      </c>
      <c r="F30" s="97">
        <v>16.440370640053683</v>
      </c>
      <c r="G30" s="97">
        <v>5.3886295169971872</v>
      </c>
      <c r="H30" s="97">
        <v>6.3330763410002708</v>
      </c>
      <c r="I30" s="97">
        <v>5.7005896546308588</v>
      </c>
      <c r="J30" s="97">
        <v>6.1053525792036094</v>
      </c>
      <c r="K30" s="97">
        <v>0.78703902000256987</v>
      </c>
      <c r="L30" s="104">
        <v>2801640</v>
      </c>
      <c r="N30" s="105"/>
    </row>
    <row r="31" spans="1:14" s="90" customFormat="1" ht="12.75" x14ac:dyDescent="0.2">
      <c r="A31" s="84" t="s">
        <v>28</v>
      </c>
      <c r="B31" s="97">
        <v>6.1042734638917109</v>
      </c>
      <c r="C31" s="97">
        <v>22.43037017788382</v>
      </c>
      <c r="D31" s="97">
        <v>3.8695046183647919</v>
      </c>
      <c r="E31" s="97">
        <v>20.909026481774585</v>
      </c>
      <c r="F31" s="97">
        <v>21.140535305095558</v>
      </c>
      <c r="G31" s="97">
        <v>6.9310906900380331</v>
      </c>
      <c r="H31" s="97">
        <v>4.7412062082162008</v>
      </c>
      <c r="I31" s="97">
        <v>6.3641303063948413</v>
      </c>
      <c r="J31" s="97">
        <v>6.6476104982164372</v>
      </c>
      <c r="K31" s="97">
        <v>0.86225225012402251</v>
      </c>
      <c r="L31" s="104">
        <v>423310</v>
      </c>
      <c r="N31" s="105"/>
    </row>
    <row r="32" spans="1:14" s="90" customFormat="1" ht="12.75" x14ac:dyDescent="0.2">
      <c r="A32" s="84" t="s">
        <v>29</v>
      </c>
      <c r="B32" s="97">
        <v>13.215673915327239</v>
      </c>
      <c r="C32" s="97">
        <v>26.378821304758905</v>
      </c>
      <c r="D32" s="97">
        <v>3.3722029624960603</v>
      </c>
      <c r="E32" s="97">
        <v>17.838008194138038</v>
      </c>
      <c r="F32" s="97">
        <v>15.159155373463598</v>
      </c>
      <c r="G32" s="97">
        <v>6.166614140140771</v>
      </c>
      <c r="H32" s="97">
        <v>2.5632944637041706</v>
      </c>
      <c r="I32" s="97">
        <v>4.2336379871835277</v>
      </c>
      <c r="J32" s="97">
        <v>10.484294568757223</v>
      </c>
      <c r="K32" s="97">
        <v>0.58829709003046537</v>
      </c>
      <c r="L32" s="104">
        <v>95190</v>
      </c>
      <c r="N32" s="105"/>
    </row>
    <row r="33" spans="1:22" s="90" customFormat="1" ht="12.75" x14ac:dyDescent="0.2">
      <c r="A33" s="84" t="s">
        <v>30</v>
      </c>
      <c r="B33" s="97">
        <v>14.547762615042844</v>
      </c>
      <c r="C33" s="97">
        <v>16.762932402411931</v>
      </c>
      <c r="D33" s="97">
        <v>4.1256743890828309</v>
      </c>
      <c r="E33" s="97">
        <v>26.854966677245319</v>
      </c>
      <c r="F33" s="97">
        <v>15.550618851158363</v>
      </c>
      <c r="G33" s="97">
        <v>5.7124722310377658</v>
      </c>
      <c r="H33" s="97">
        <v>4.0431609013011744</v>
      </c>
      <c r="I33" s="97">
        <v>6.0107902253252936</v>
      </c>
      <c r="J33" s="97">
        <v>5.8203744842907019</v>
      </c>
      <c r="K33" s="97">
        <v>0.57124722310377662</v>
      </c>
      <c r="L33" s="104">
        <v>157550</v>
      </c>
      <c r="N33" s="105"/>
    </row>
    <row r="34" spans="1:22" s="90" customFormat="1" ht="12.75" x14ac:dyDescent="0.2">
      <c r="A34" s="84" t="s">
        <v>31</v>
      </c>
      <c r="B34" s="97">
        <v>15.760077707625062</v>
      </c>
      <c r="C34" s="97">
        <v>21.94026226323458</v>
      </c>
      <c r="D34" s="97">
        <v>4.3710539096648855</v>
      </c>
      <c r="E34" s="97">
        <v>25.594949004371053</v>
      </c>
      <c r="F34" s="97">
        <v>14.448761534725596</v>
      </c>
      <c r="G34" s="97">
        <v>5.5852355512384655</v>
      </c>
      <c r="H34" s="97">
        <v>2.9140359397765905</v>
      </c>
      <c r="I34" s="97">
        <v>5.0995628946090328</v>
      </c>
      <c r="J34" s="97">
        <v>3.7882467217095677</v>
      </c>
      <c r="K34" s="97">
        <v>0.49781447304516752</v>
      </c>
      <c r="L34" s="104">
        <v>82360</v>
      </c>
      <c r="N34" s="105"/>
    </row>
    <row r="35" spans="1:22" s="90" customFormat="1" ht="12.75" x14ac:dyDescent="0.2">
      <c r="A35" s="84" t="s">
        <v>32</v>
      </c>
      <c r="B35" s="97">
        <v>10.004207868714495</v>
      </c>
      <c r="C35" s="97">
        <v>23.206395960446034</v>
      </c>
      <c r="D35" s="97">
        <v>3.708184304649695</v>
      </c>
      <c r="E35" s="97">
        <v>26.630549126867244</v>
      </c>
      <c r="F35" s="97">
        <v>19.876919840100989</v>
      </c>
      <c r="G35" s="97">
        <v>5.5123080159899009</v>
      </c>
      <c r="H35" s="97">
        <v>2.3932253313696616</v>
      </c>
      <c r="I35" s="97">
        <v>4.6602146013044399</v>
      </c>
      <c r="J35" s="97">
        <v>3.3925941510624869</v>
      </c>
      <c r="K35" s="97">
        <v>0.61540079949505577</v>
      </c>
      <c r="L35" s="104">
        <v>190120</v>
      </c>
      <c r="N35" s="105"/>
    </row>
    <row r="36" spans="1:22" s="90" customFormat="1" ht="12.75" x14ac:dyDescent="0.2">
      <c r="A36" s="84" t="s">
        <v>33</v>
      </c>
      <c r="B36" s="97">
        <v>13.85141804303481</v>
      </c>
      <c r="C36" s="97">
        <v>21.464762782128052</v>
      </c>
      <c r="D36" s="97">
        <v>5.7313943541488452</v>
      </c>
      <c r="E36" s="97">
        <v>23.004540369809831</v>
      </c>
      <c r="F36" s="97">
        <v>13.634269921695072</v>
      </c>
      <c r="G36" s="97">
        <v>4.0468513522405738</v>
      </c>
      <c r="H36" s="97">
        <v>2.6847404092913076</v>
      </c>
      <c r="I36" s="97">
        <v>6.7776534842403109</v>
      </c>
      <c r="J36" s="97">
        <v>8.0937027044811476</v>
      </c>
      <c r="K36" s="97">
        <v>0.71066657893005203</v>
      </c>
      <c r="L36" s="104">
        <v>151970</v>
      </c>
      <c r="N36" s="105"/>
    </row>
    <row r="37" spans="1:22" s="90" customFormat="1" ht="12.75" x14ac:dyDescent="0.2">
      <c r="A37" s="84" t="s">
        <v>34</v>
      </c>
      <c r="B37" s="97">
        <v>34.86800153041704</v>
      </c>
      <c r="C37" s="97">
        <v>12.817242698635379</v>
      </c>
      <c r="D37" s="97">
        <v>2.7547506695574544</v>
      </c>
      <c r="E37" s="97">
        <v>20.92845300344344</v>
      </c>
      <c r="F37" s="97">
        <v>12.625940568804999</v>
      </c>
      <c r="G37" s="97">
        <v>3.1756153551842878</v>
      </c>
      <c r="H37" s="97">
        <v>3.9025634485397269</v>
      </c>
      <c r="I37" s="97">
        <v>4.0428516770820053</v>
      </c>
      <c r="J37" s="97">
        <v>4.591251115929091</v>
      </c>
      <c r="K37" s="97">
        <v>0.29332993240658078</v>
      </c>
      <c r="L37" s="104">
        <v>78410</v>
      </c>
      <c r="N37" s="105"/>
    </row>
    <row r="38" spans="1:22" s="90" customFormat="1" ht="12.75" x14ac:dyDescent="0.2">
      <c r="A38" s="84" t="s">
        <v>35</v>
      </c>
      <c r="B38" s="97">
        <v>12.698784693160134</v>
      </c>
      <c r="C38" s="97">
        <v>17.898155278047472</v>
      </c>
      <c r="D38" s="97">
        <v>4.7139174394857539</v>
      </c>
      <c r="E38" s="97">
        <v>23.137701295657706</v>
      </c>
      <c r="F38" s="97">
        <v>15.012220027453212</v>
      </c>
      <c r="G38" s="97">
        <v>7.6500719809836291</v>
      </c>
      <c r="H38" s="97">
        <v>4.8712712176504063</v>
      </c>
      <c r="I38" s="97">
        <v>7.0909638755900772</v>
      </c>
      <c r="J38" s="97">
        <v>6.0765341993371056</v>
      </c>
      <c r="K38" s="97">
        <v>0.85037999263450403</v>
      </c>
      <c r="L38" s="104">
        <v>298690</v>
      </c>
      <c r="N38" s="105"/>
    </row>
    <row r="39" spans="1:22" s="90" customFormat="1" ht="12.75" x14ac:dyDescent="0.2">
      <c r="A39" s="84" t="s">
        <v>36</v>
      </c>
      <c r="B39" s="97">
        <v>23.051623051623054</v>
      </c>
      <c r="C39" s="97">
        <v>17.932217932217931</v>
      </c>
      <c r="D39" s="97">
        <v>2.9458029458029458</v>
      </c>
      <c r="E39" s="97">
        <v>22.837122837122838</v>
      </c>
      <c r="F39" s="97">
        <v>12.412412412412413</v>
      </c>
      <c r="G39" s="97">
        <v>5.2624052624052631</v>
      </c>
      <c r="H39" s="97">
        <v>3.4749034749034751</v>
      </c>
      <c r="I39" s="97">
        <v>6.4064064064064059</v>
      </c>
      <c r="J39" s="97">
        <v>5.2338052338052341</v>
      </c>
      <c r="K39" s="97">
        <v>0.44330044330044327</v>
      </c>
      <c r="L39" s="104">
        <v>69930</v>
      </c>
      <c r="N39" s="105"/>
    </row>
    <row r="40" spans="1:22" s="90" customFormat="1" ht="12.75" x14ac:dyDescent="0.2">
      <c r="A40" s="84" t="s">
        <v>37</v>
      </c>
      <c r="B40" s="97">
        <v>15.933040758941477</v>
      </c>
      <c r="C40" s="97">
        <v>12.771660578666596</v>
      </c>
      <c r="D40" s="97">
        <v>3.3059154337371561</v>
      </c>
      <c r="E40" s="97">
        <v>27.4433027619373</v>
      </c>
      <c r="F40" s="97">
        <v>16.989462066065748</v>
      </c>
      <c r="G40" s="97">
        <v>5.0061755971933879</v>
      </c>
      <c r="H40" s="97">
        <v>5.6368748850287753</v>
      </c>
      <c r="I40" s="97">
        <v>4.8038262423462017</v>
      </c>
      <c r="J40" s="97">
        <v>7.5999264184164197</v>
      </c>
      <c r="K40" s="97">
        <v>0.50981525766693825</v>
      </c>
      <c r="L40" s="104">
        <v>380530</v>
      </c>
      <c r="N40" s="105"/>
    </row>
    <row r="41" spans="1:22" s="90" customFormat="1" ht="12.75" x14ac:dyDescent="0.2">
      <c r="A41" s="84" t="s">
        <v>38</v>
      </c>
      <c r="B41" s="97">
        <v>9.989160002454339</v>
      </c>
      <c r="C41" s="97">
        <v>17.356267768392204</v>
      </c>
      <c r="D41" s="97">
        <v>4.4178103204957759</v>
      </c>
      <c r="E41" s="97">
        <v>22.101323297813593</v>
      </c>
      <c r="F41" s="97">
        <v>16.973799930460391</v>
      </c>
      <c r="G41" s="97">
        <v>6.2851532939275563</v>
      </c>
      <c r="H41" s="97">
        <v>8.8478923363262627</v>
      </c>
      <c r="I41" s="97">
        <v>7.0909946209068782</v>
      </c>
      <c r="J41" s="97">
        <v>5.8086024584296316</v>
      </c>
      <c r="K41" s="97">
        <v>1.1289959707933652</v>
      </c>
      <c r="L41" s="104">
        <v>488930</v>
      </c>
      <c r="N41" s="105"/>
    </row>
    <row r="42" spans="1:22" s="90" customFormat="1" ht="12.75" x14ac:dyDescent="0.2">
      <c r="A42" s="121" t="s">
        <v>39</v>
      </c>
      <c r="B42" s="97">
        <v>22.923460579320928</v>
      </c>
      <c r="C42" s="97">
        <v>14.770765394206792</v>
      </c>
      <c r="D42" s="97">
        <v>3.0308843276424322</v>
      </c>
      <c r="E42" s="97">
        <v>18.49223096105889</v>
      </c>
      <c r="F42" s="97">
        <v>18.530596585459428</v>
      </c>
      <c r="G42" s="97">
        <v>4.5271436792633795</v>
      </c>
      <c r="H42" s="97">
        <v>4.12430462305774</v>
      </c>
      <c r="I42" s="97">
        <v>5.2944561672741228</v>
      </c>
      <c r="J42" s="97">
        <v>7.6731248801074239</v>
      </c>
      <c r="K42" s="97">
        <v>0.63303280260886252</v>
      </c>
      <c r="L42" s="104">
        <v>52130</v>
      </c>
      <c r="N42" s="105"/>
    </row>
    <row r="43" spans="1:22" s="88" customFormat="1" ht="3.95" customHeight="1" thickBot="1" x14ac:dyDescent="0.25">
      <c r="A43" s="121"/>
      <c r="B43" s="97"/>
      <c r="C43" s="97"/>
      <c r="D43" s="97"/>
      <c r="E43" s="97"/>
      <c r="F43" s="97"/>
      <c r="G43" s="97"/>
      <c r="H43" s="97"/>
      <c r="I43" s="97"/>
      <c r="J43" s="97"/>
      <c r="K43" s="97"/>
      <c r="L43" s="104"/>
      <c r="N43" s="129"/>
    </row>
    <row r="44" spans="1:22" s="90" customFormat="1" ht="13.5" thickTop="1" x14ac:dyDescent="0.2">
      <c r="A44" s="130" t="s">
        <v>40</v>
      </c>
      <c r="B44" s="131">
        <v>0.11875367737937326</v>
      </c>
      <c r="C44" s="131">
        <v>0.20050029767189245</v>
      </c>
      <c r="D44" s="131">
        <v>4.1033461105946821E-2</v>
      </c>
      <c r="E44" s="131">
        <v>0.22958162302553015</v>
      </c>
      <c r="F44" s="131">
        <v>0.16941360377956266</v>
      </c>
      <c r="G44" s="131">
        <v>5.585264719091735E-2</v>
      </c>
      <c r="H44" s="131">
        <v>5.5951871155071387E-2</v>
      </c>
      <c r="I44" s="131">
        <v>5.9405561416152268E-2</v>
      </c>
      <c r="J44" s="131">
        <v>6.1820011210567176E-2</v>
      </c>
      <c r="K44" s="131">
        <v>7.6872460649864745E-3</v>
      </c>
      <c r="L44" s="106">
        <v>5744580</v>
      </c>
    </row>
    <row r="45" spans="1:22" x14ac:dyDescent="0.25">
      <c r="A45" s="82"/>
      <c r="B45" s="83"/>
      <c r="C45" s="83"/>
      <c r="D45" s="111"/>
      <c r="E45" s="83"/>
      <c r="F45" s="83"/>
      <c r="G45" s="83"/>
      <c r="H45" s="83"/>
      <c r="I45" s="83"/>
      <c r="J45" s="83"/>
      <c r="K45" s="83"/>
      <c r="L45" s="83"/>
      <c r="M45" s="57"/>
      <c r="N45" s="57"/>
    </row>
    <row r="46" spans="1:22" s="108" customFormat="1" x14ac:dyDescent="0.25">
      <c r="A46" s="122" t="s">
        <v>64</v>
      </c>
      <c r="B46" s="123"/>
      <c r="C46" s="123"/>
      <c r="D46" s="123"/>
      <c r="E46" s="123"/>
      <c r="F46" s="123"/>
      <c r="G46" s="123"/>
      <c r="H46" s="123"/>
      <c r="I46" s="123"/>
      <c r="J46" s="123"/>
      <c r="K46" s="123"/>
      <c r="L46" s="123"/>
      <c r="M46" s="109"/>
      <c r="N46" s="109"/>
      <c r="O46" s="109"/>
      <c r="P46" s="109"/>
      <c r="Q46" s="109"/>
      <c r="R46" s="109"/>
      <c r="S46" s="109"/>
      <c r="T46" s="109"/>
      <c r="U46" s="109"/>
      <c r="V46" s="107"/>
    </row>
    <row r="47" spans="1:22" s="108" customFormat="1" x14ac:dyDescent="0.25">
      <c r="A47" s="126" t="s">
        <v>67</v>
      </c>
      <c r="B47" s="123"/>
      <c r="C47" s="123"/>
      <c r="D47" s="123"/>
      <c r="E47" s="123"/>
      <c r="F47" s="123"/>
      <c r="G47" s="123"/>
      <c r="H47" s="123"/>
      <c r="I47" s="123"/>
      <c r="J47" s="123"/>
      <c r="K47" s="123"/>
      <c r="L47" s="123"/>
      <c r="M47" s="109"/>
      <c r="N47" s="109"/>
      <c r="O47" s="109"/>
      <c r="P47" s="109"/>
      <c r="Q47" s="109"/>
      <c r="R47" s="109"/>
      <c r="S47" s="109"/>
      <c r="T47" s="109"/>
      <c r="U47" s="109"/>
      <c r="V47" s="107"/>
    </row>
    <row r="48" spans="1:22" s="110" customFormat="1" x14ac:dyDescent="0.25">
      <c r="A48" s="124" t="s">
        <v>65</v>
      </c>
      <c r="B48" s="124"/>
      <c r="C48" s="124"/>
      <c r="D48" s="124"/>
      <c r="E48" s="124"/>
      <c r="F48" s="125"/>
      <c r="G48" s="124"/>
      <c r="H48" s="124"/>
      <c r="I48" s="124"/>
      <c r="J48" s="124"/>
      <c r="K48" s="124"/>
      <c r="L48" s="124"/>
    </row>
    <row r="49" spans="1:12" x14ac:dyDescent="0.25">
      <c r="A49" s="90"/>
      <c r="B49" s="90"/>
      <c r="C49" s="90"/>
      <c r="D49" s="90"/>
      <c r="E49" s="90"/>
      <c r="F49" s="90"/>
      <c r="G49" s="90"/>
      <c r="H49" s="90"/>
      <c r="I49" s="90"/>
      <c r="J49" s="90"/>
      <c r="K49" s="90"/>
      <c r="L49" s="90"/>
    </row>
    <row r="50" spans="1:12" ht="180" customHeight="1" x14ac:dyDescent="0.25">
      <c r="A50" s="141" t="s">
        <v>66</v>
      </c>
      <c r="B50" s="141"/>
      <c r="C50" s="141"/>
      <c r="D50" s="141"/>
      <c r="E50" s="141"/>
      <c r="F50" s="141"/>
      <c r="G50" s="141"/>
      <c r="H50" s="141"/>
      <c r="I50" s="141"/>
      <c r="J50" s="141"/>
      <c r="K50" s="141"/>
      <c r="L50" s="141"/>
    </row>
  </sheetData>
  <mergeCells count="3">
    <mergeCell ref="A1:L1"/>
    <mergeCell ref="A2:L2"/>
    <mergeCell ref="A50:L50"/>
  </mergeCells>
  <conditionalFormatting sqref="B7:L7">
    <cfRule type="dataBar" priority="9">
      <dataBar>
        <cfvo type="num" val="0"/>
        <cfvo type="num" val="1"/>
        <color theme="9" tint="0.59999389629810485"/>
      </dataBar>
      <extLst>
        <ext xmlns:x14="http://schemas.microsoft.com/office/spreadsheetml/2009/9/main" uri="{B025F937-C7B1-47D3-B67F-A62EFF666E3E}">
          <x14:id>{00345782-A4EC-4D3B-978C-601E24FB561D}</x14:id>
        </ext>
      </extLst>
    </cfRule>
  </conditionalFormatting>
  <conditionalFormatting sqref="B29:K43">
    <cfRule type="dataBar" priority="8">
      <dataBar>
        <cfvo type="num" val="0"/>
        <cfvo type="num" val="100"/>
        <color theme="9" tint="0.59999389629810485"/>
      </dataBar>
      <extLst>
        <ext xmlns:x14="http://schemas.microsoft.com/office/spreadsheetml/2009/9/main" uri="{B025F937-C7B1-47D3-B67F-A62EFF666E3E}">
          <x14:id>{5D8A45A3-B185-4184-B317-3BB8555D000D}</x14:id>
        </ext>
      </extLst>
    </cfRule>
  </conditionalFormatting>
  <conditionalFormatting sqref="B28:K28">
    <cfRule type="dataBar" priority="7">
      <dataBar>
        <cfvo type="num" val="0"/>
        <cfvo type="num" val="1"/>
        <color theme="9" tint="0.59999389629810485"/>
      </dataBar>
      <extLst>
        <ext xmlns:x14="http://schemas.microsoft.com/office/spreadsheetml/2009/9/main" uri="{B025F937-C7B1-47D3-B67F-A62EFF666E3E}">
          <x14:id>{00CD20DA-02FD-4D00-A8F8-92EA9D2A0C3E}</x14:id>
        </ext>
      </extLst>
    </cfRule>
  </conditionalFormatting>
  <conditionalFormatting sqref="B44:K44">
    <cfRule type="dataBar" priority="6">
      <dataBar>
        <cfvo type="num" val="0"/>
        <cfvo type="num" val="1"/>
        <color theme="9" tint="0.59999389629810485"/>
      </dataBar>
      <extLst>
        <ext xmlns:x14="http://schemas.microsoft.com/office/spreadsheetml/2009/9/main" uri="{B025F937-C7B1-47D3-B67F-A62EFF666E3E}">
          <x14:id>{FBCF1A79-B8AC-45E1-8B12-E364A1C04E7F}</x14:id>
        </ext>
      </extLst>
    </cfRule>
  </conditionalFormatting>
  <conditionalFormatting sqref="B8:L22">
    <cfRule type="dataBar" priority="5">
      <dataBar>
        <cfvo type="num" val="0"/>
        <cfvo type="num" val="100"/>
        <color theme="9" tint="0.59999389629810485"/>
      </dataBar>
      <extLst>
        <ext xmlns:x14="http://schemas.microsoft.com/office/spreadsheetml/2009/9/main" uri="{B025F937-C7B1-47D3-B67F-A62EFF666E3E}">
          <x14:id>{191E19D0-6A9B-4775-886C-416648EE3E71}</x14:id>
        </ext>
      </extLst>
    </cfRule>
  </conditionalFormatting>
  <conditionalFormatting sqref="B23:L23">
    <cfRule type="dataBar" priority="4">
      <dataBar>
        <cfvo type="num" val="0"/>
        <cfvo type="num" val="1"/>
        <color theme="9" tint="0.59999389629810485"/>
      </dataBar>
      <extLst>
        <ext xmlns:x14="http://schemas.microsoft.com/office/spreadsheetml/2009/9/main" uri="{B025F937-C7B1-47D3-B67F-A62EFF666E3E}">
          <x14:id>{43AEC4A1-4D6B-4FF4-B3E8-03723D150C23}</x14:id>
        </ext>
      </extLst>
    </cfRule>
  </conditionalFormatting>
  <hyperlinks>
    <hyperlink ref="A46" r:id="rId1" display="Source: Georgetown Center for Education and the Workforce, Recovery Job Growth and Education Requirements Through 2020, 2015. " xr:uid="{784F128E-CAE9-4758-A0FA-8BBF600D8E41}"/>
  </hyperlinks>
  <printOptions horizontalCentered="1"/>
  <pageMargins left="0.2" right="0.2" top="0.5" bottom="0.5" header="0.3" footer="0.3"/>
  <pageSetup scale="82" fitToHeight="2" orientation="landscape" horizontalDpi="1200" verticalDpi="1200" r:id="rId2"/>
  <headerFooter>
    <oddHeader>&amp;C&amp;"Arial,Bold"&amp;12WICHE Regional Fact Book</oddHeader>
    <oddFooter>&amp;L&amp;"Arial,Regular"&amp;10wiche.edu/factbook&amp;R&amp;"Arial,Regular"&amp;10Updated: January 10, 2018</oddFooter>
  </headerFooter>
  <rowBreaks count="1" manualBreakCount="1">
    <brk id="48" max="11" man="1"/>
  </rowBreaks>
  <extLst>
    <ext xmlns:x14="http://schemas.microsoft.com/office/spreadsheetml/2009/9/main" uri="{78C0D931-6437-407d-A8EE-F0AAD7539E65}">
      <x14:conditionalFormattings>
        <x14:conditionalFormatting xmlns:xm="http://schemas.microsoft.com/office/excel/2006/main">
          <x14:cfRule type="dataBar" id="{00345782-A4EC-4D3B-978C-601E24FB561D}">
            <x14:dataBar minLength="0" maxLength="100" gradient="0">
              <x14:cfvo type="num">
                <xm:f>0</xm:f>
              </x14:cfvo>
              <x14:cfvo type="num">
                <xm:f>1</xm:f>
              </x14:cfvo>
              <x14:negativeFillColor rgb="FFFF0000"/>
              <x14:axisColor rgb="FF000000"/>
            </x14:dataBar>
          </x14:cfRule>
          <xm:sqref>B7:L7</xm:sqref>
        </x14:conditionalFormatting>
        <x14:conditionalFormatting xmlns:xm="http://schemas.microsoft.com/office/excel/2006/main">
          <x14:cfRule type="dataBar" id="{5D8A45A3-B185-4184-B317-3BB8555D000D}">
            <x14:dataBar minLength="0" maxLength="100" gradient="0">
              <x14:cfvo type="num">
                <xm:f>0</xm:f>
              </x14:cfvo>
              <x14:cfvo type="num">
                <xm:f>100</xm:f>
              </x14:cfvo>
              <x14:negativeFillColor rgb="FFFF0000"/>
              <x14:axisColor rgb="FF000000"/>
            </x14:dataBar>
          </x14:cfRule>
          <xm:sqref>B29:K43</xm:sqref>
        </x14:conditionalFormatting>
        <x14:conditionalFormatting xmlns:xm="http://schemas.microsoft.com/office/excel/2006/main">
          <x14:cfRule type="dataBar" id="{00CD20DA-02FD-4D00-A8F8-92EA9D2A0C3E}">
            <x14:dataBar minLength="0" maxLength="100" gradient="0">
              <x14:cfvo type="num">
                <xm:f>0</xm:f>
              </x14:cfvo>
              <x14:cfvo type="num">
                <xm:f>1</xm:f>
              </x14:cfvo>
              <x14:negativeFillColor rgb="FFFF0000"/>
              <x14:axisColor rgb="FF000000"/>
            </x14:dataBar>
          </x14:cfRule>
          <xm:sqref>B28:K28</xm:sqref>
        </x14:conditionalFormatting>
        <x14:conditionalFormatting xmlns:xm="http://schemas.microsoft.com/office/excel/2006/main">
          <x14:cfRule type="dataBar" id="{FBCF1A79-B8AC-45E1-8B12-E364A1C04E7F}">
            <x14:dataBar minLength="0" maxLength="100" gradient="0">
              <x14:cfvo type="num">
                <xm:f>0</xm:f>
              </x14:cfvo>
              <x14:cfvo type="num">
                <xm:f>1</xm:f>
              </x14:cfvo>
              <x14:negativeFillColor rgb="FFFF0000"/>
              <x14:axisColor rgb="FF000000"/>
            </x14:dataBar>
          </x14:cfRule>
          <xm:sqref>B44:K44</xm:sqref>
        </x14:conditionalFormatting>
        <x14:conditionalFormatting xmlns:xm="http://schemas.microsoft.com/office/excel/2006/main">
          <x14:cfRule type="dataBar" id="{191E19D0-6A9B-4775-886C-416648EE3E71}">
            <x14:dataBar minLength="0" maxLength="100" gradient="0">
              <x14:cfvo type="num">
                <xm:f>0</xm:f>
              </x14:cfvo>
              <x14:cfvo type="num">
                <xm:f>100</xm:f>
              </x14:cfvo>
              <x14:negativeFillColor rgb="FFFF0000"/>
              <x14:axisColor rgb="FF000000"/>
            </x14:dataBar>
          </x14:cfRule>
          <xm:sqref>B8:L22</xm:sqref>
        </x14:conditionalFormatting>
        <x14:conditionalFormatting xmlns:xm="http://schemas.microsoft.com/office/excel/2006/main">
          <x14:cfRule type="dataBar" id="{43AEC4A1-4D6B-4FF4-B3E8-03723D150C23}">
            <x14:dataBar minLength="0" maxLength="100" gradient="0">
              <x14:cfvo type="num">
                <xm:f>0</xm:f>
              </x14:cfvo>
              <x14:cfvo type="num">
                <xm:f>1</xm:f>
              </x14:cfvo>
              <x14:negativeFillColor rgb="FFFF0000"/>
              <x14:axisColor rgb="FF000000"/>
            </x14:dataBar>
          </x14:cfRule>
          <xm:sqref>B23:L23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6FB4-97B2-4E30-802C-9F20B5BC7DE5}">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6">
        <v>114400</v>
      </c>
      <c r="C5" s="15">
        <v>138900</v>
      </c>
      <c r="D5" s="33">
        <f>(C5-B5)/B5</f>
        <v>0.21416083916083917</v>
      </c>
      <c r="E5" s="33"/>
    </row>
    <row r="6" spans="1:6" ht="15.75" x14ac:dyDescent="0.25">
      <c r="A6" s="4" t="s">
        <v>4</v>
      </c>
      <c r="B6" s="16">
        <v>31810</v>
      </c>
      <c r="C6" s="15">
        <v>38180</v>
      </c>
      <c r="D6" s="33">
        <f t="shared" ref="D6:D14" si="0">(C6-B6)/B6</f>
        <v>0.20025149324111916</v>
      </c>
      <c r="E6" s="33"/>
    </row>
    <row r="7" spans="1:6" ht="15.75" x14ac:dyDescent="0.25">
      <c r="A7" s="4" t="s">
        <v>5</v>
      </c>
      <c r="B7" s="16">
        <v>3240</v>
      </c>
      <c r="C7" s="15">
        <v>4140</v>
      </c>
      <c r="D7" s="33">
        <f t="shared" si="0"/>
        <v>0.27777777777777779</v>
      </c>
      <c r="E7" s="33"/>
    </row>
    <row r="8" spans="1:6" ht="15.75" x14ac:dyDescent="0.25">
      <c r="A8" s="4" t="s">
        <v>14</v>
      </c>
      <c r="B8" s="18">
        <v>31460</v>
      </c>
      <c r="C8" s="14">
        <v>40460</v>
      </c>
      <c r="D8" s="33">
        <f t="shared" si="0"/>
        <v>0.28607755880483154</v>
      </c>
      <c r="E8" s="33"/>
    </row>
    <row r="9" spans="1:6" ht="15.75" x14ac:dyDescent="0.25">
      <c r="A9" s="4" t="s">
        <v>6</v>
      </c>
      <c r="B9" s="16">
        <v>35250</v>
      </c>
      <c r="C9" s="15">
        <v>44420</v>
      </c>
      <c r="D9" s="33">
        <f t="shared" si="0"/>
        <v>0.2601418439716312</v>
      </c>
      <c r="E9" s="33"/>
    </row>
    <row r="10" spans="1:6" ht="15.75" x14ac:dyDescent="0.25">
      <c r="A10" s="4" t="s">
        <v>13</v>
      </c>
      <c r="B10" s="18">
        <v>27620</v>
      </c>
      <c r="C10" s="14">
        <v>37090</v>
      </c>
      <c r="D10" s="33">
        <f t="shared" si="0"/>
        <v>0.34286748732802319</v>
      </c>
      <c r="E10" s="33"/>
    </row>
    <row r="11" spans="1:6" ht="15.75" x14ac:dyDescent="0.25">
      <c r="A11" s="4" t="s">
        <v>7</v>
      </c>
      <c r="B11" s="16">
        <v>17040</v>
      </c>
      <c r="C11" s="15">
        <v>23540</v>
      </c>
      <c r="D11" s="33">
        <f t="shared" si="0"/>
        <v>0.38145539906103287</v>
      </c>
      <c r="E11" s="33"/>
    </row>
    <row r="12" spans="1:6" ht="15.75" x14ac:dyDescent="0.25">
      <c r="A12" s="4" t="s">
        <v>15</v>
      </c>
      <c r="B12" s="18">
        <v>106150</v>
      </c>
      <c r="C12" s="14">
        <v>132560</v>
      </c>
      <c r="D12" s="33">
        <f t="shared" si="0"/>
        <v>0.24879886952425811</v>
      </c>
      <c r="E12" s="33"/>
    </row>
    <row r="13" spans="1:6" ht="15.75" x14ac:dyDescent="0.25">
      <c r="A13" s="4" t="s">
        <v>8</v>
      </c>
      <c r="B13" s="18">
        <v>183240</v>
      </c>
      <c r="C13" s="14">
        <v>225550</v>
      </c>
      <c r="D13" s="33">
        <f t="shared" si="0"/>
        <v>0.23089936695044749</v>
      </c>
      <c r="E13" s="33"/>
    </row>
    <row r="14" spans="1:6" ht="15.75" x14ac:dyDescent="0.25">
      <c r="A14" s="4" t="s">
        <v>9</v>
      </c>
      <c r="B14" s="16">
        <v>159600</v>
      </c>
      <c r="C14" s="15">
        <v>182520</v>
      </c>
      <c r="D14" s="33">
        <f t="shared" si="0"/>
        <v>0.14360902255639096</v>
      </c>
      <c r="E14" s="33"/>
    </row>
    <row r="15" spans="1:6" ht="15.75" x14ac:dyDescent="0.25">
      <c r="A15" s="5" t="s">
        <v>10</v>
      </c>
      <c r="B15" s="13">
        <f>SUM(B5:B14)</f>
        <v>709810</v>
      </c>
      <c r="C15" s="13">
        <f>SUM(C5:C14)</f>
        <v>867360</v>
      </c>
      <c r="D15" s="34">
        <f>(C15-B15)/B15</f>
        <v>0.22196080641298377</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1000</v>
      </c>
      <c r="C20" s="40">
        <v>9000</v>
      </c>
      <c r="D20" s="40">
        <v>11000</v>
      </c>
      <c r="E20" s="40">
        <v>4000</v>
      </c>
      <c r="F20" s="40">
        <v>15000</v>
      </c>
      <c r="G20" s="40">
        <v>6000</v>
      </c>
      <c r="H20" s="38">
        <f>(E20+F20+G20)/SUM(B20:G20)</f>
        <v>0.54347826086956519</v>
      </c>
      <c r="I20" s="56">
        <f>SUM(B20:G20)</f>
        <v>46000</v>
      </c>
    </row>
    <row r="21" spans="1:9" ht="15.75" x14ac:dyDescent="0.25">
      <c r="A21" s="4" t="s">
        <v>4</v>
      </c>
      <c r="B21" s="40">
        <v>0</v>
      </c>
      <c r="C21" s="40">
        <v>1000</v>
      </c>
      <c r="D21" s="40">
        <v>3000</v>
      </c>
      <c r="E21" s="40">
        <v>1000</v>
      </c>
      <c r="F21" s="40">
        <v>5000</v>
      </c>
      <c r="G21" s="40">
        <v>2000</v>
      </c>
      <c r="H21" s="38">
        <f t="shared" ref="H21:H30" si="1">(E21+F21+G21)/SUM(B21:G21)</f>
        <v>0.66666666666666663</v>
      </c>
      <c r="I21" s="56">
        <f t="shared" ref="I21:I30" si="2">SUM(B21:G21)</f>
        <v>12000</v>
      </c>
    </row>
    <row r="22" spans="1:9" ht="15.75" x14ac:dyDescent="0.25">
      <c r="A22" s="4" t="s">
        <v>5</v>
      </c>
      <c r="B22" s="40">
        <v>0</v>
      </c>
      <c r="C22" s="40">
        <v>0</v>
      </c>
      <c r="D22" s="40">
        <v>0</v>
      </c>
      <c r="E22" s="40">
        <v>0</v>
      </c>
      <c r="F22" s="40">
        <v>1000</v>
      </c>
      <c r="G22" s="40">
        <v>1000</v>
      </c>
      <c r="H22" s="38">
        <f t="shared" si="1"/>
        <v>1</v>
      </c>
      <c r="I22" s="56">
        <f t="shared" si="2"/>
        <v>2000</v>
      </c>
    </row>
    <row r="23" spans="1:9" ht="15.75" x14ac:dyDescent="0.25">
      <c r="A23" s="4" t="s">
        <v>14</v>
      </c>
      <c r="B23" s="40">
        <v>0</v>
      </c>
      <c r="C23" s="40">
        <v>1000</v>
      </c>
      <c r="D23" s="40">
        <v>2000</v>
      </c>
      <c r="E23" s="40">
        <v>0</v>
      </c>
      <c r="F23" s="40">
        <v>6000</v>
      </c>
      <c r="G23" s="40">
        <v>4000</v>
      </c>
      <c r="H23" s="38">
        <f t="shared" si="1"/>
        <v>0.76923076923076927</v>
      </c>
      <c r="I23" s="56">
        <f t="shared" si="2"/>
        <v>13000</v>
      </c>
    </row>
    <row r="24" spans="1:9" ht="15.75" x14ac:dyDescent="0.25">
      <c r="A24" s="4" t="s">
        <v>6</v>
      </c>
      <c r="B24" s="40">
        <v>0</v>
      </c>
      <c r="C24" s="40">
        <v>0</v>
      </c>
      <c r="D24" s="40">
        <v>1000</v>
      </c>
      <c r="E24" s="40">
        <v>1000</v>
      </c>
      <c r="F24" s="40">
        <v>7000</v>
      </c>
      <c r="G24" s="40">
        <v>6000</v>
      </c>
      <c r="H24" s="38">
        <f t="shared" si="1"/>
        <v>0.93333333333333335</v>
      </c>
      <c r="I24" s="56">
        <f t="shared" si="2"/>
        <v>15000</v>
      </c>
    </row>
    <row r="25" spans="1:9" ht="15.75" x14ac:dyDescent="0.25">
      <c r="A25" s="4" t="s">
        <v>13</v>
      </c>
      <c r="B25" s="40">
        <v>0</v>
      </c>
      <c r="C25" s="40">
        <v>0</v>
      </c>
      <c r="D25" s="40">
        <v>2000</v>
      </c>
      <c r="E25" s="40">
        <v>3000</v>
      </c>
      <c r="F25" s="40">
        <v>3000</v>
      </c>
      <c r="G25" s="40">
        <v>4000</v>
      </c>
      <c r="H25" s="38">
        <f t="shared" si="1"/>
        <v>0.83333333333333337</v>
      </c>
      <c r="I25" s="56">
        <f t="shared" si="2"/>
        <v>12000</v>
      </c>
    </row>
    <row r="26" spans="1:9" ht="15.75" x14ac:dyDescent="0.25">
      <c r="A26" s="4" t="s">
        <v>7</v>
      </c>
      <c r="B26" s="40">
        <v>0</v>
      </c>
      <c r="C26" s="40">
        <v>2000</v>
      </c>
      <c r="D26" s="40">
        <v>4000</v>
      </c>
      <c r="E26" s="40">
        <v>1000</v>
      </c>
      <c r="F26" s="40">
        <v>1000</v>
      </c>
      <c r="G26" s="40">
        <v>0</v>
      </c>
      <c r="H26" s="38">
        <f t="shared" si="1"/>
        <v>0.25</v>
      </c>
      <c r="I26" s="56">
        <f t="shared" si="2"/>
        <v>8000</v>
      </c>
    </row>
    <row r="27" spans="1:9" ht="15.75" x14ac:dyDescent="0.25">
      <c r="A27" s="4" t="s">
        <v>15</v>
      </c>
      <c r="B27" s="40">
        <v>5000</v>
      </c>
      <c r="C27" s="40">
        <v>14000</v>
      </c>
      <c r="D27" s="40">
        <v>13000</v>
      </c>
      <c r="E27" s="40">
        <v>4000</v>
      </c>
      <c r="F27" s="40">
        <v>7000</v>
      </c>
      <c r="G27" s="40">
        <v>1000</v>
      </c>
      <c r="H27" s="38">
        <f t="shared" si="1"/>
        <v>0.27272727272727271</v>
      </c>
      <c r="I27" s="56">
        <f t="shared" si="2"/>
        <v>44000</v>
      </c>
    </row>
    <row r="28" spans="1:9" ht="15.75" x14ac:dyDescent="0.25">
      <c r="A28" s="4" t="s">
        <v>8</v>
      </c>
      <c r="B28" s="40">
        <v>2000</v>
      </c>
      <c r="C28" s="40">
        <v>21000</v>
      </c>
      <c r="D28" s="40">
        <v>29000</v>
      </c>
      <c r="E28" s="40">
        <v>9000</v>
      </c>
      <c r="F28" s="40">
        <v>13000</v>
      </c>
      <c r="G28" s="40">
        <v>2000</v>
      </c>
      <c r="H28" s="38">
        <f t="shared" si="1"/>
        <v>0.31578947368421051</v>
      </c>
      <c r="I28" s="56">
        <f t="shared" si="2"/>
        <v>76000</v>
      </c>
    </row>
    <row r="29" spans="1:9" ht="15.75" x14ac:dyDescent="0.25">
      <c r="A29" s="4" t="s">
        <v>9</v>
      </c>
      <c r="B29" s="40">
        <v>12000</v>
      </c>
      <c r="C29" s="40">
        <v>26000</v>
      </c>
      <c r="D29" s="40">
        <v>14000</v>
      </c>
      <c r="E29" s="40">
        <v>5000</v>
      </c>
      <c r="F29" s="40">
        <v>3000</v>
      </c>
      <c r="G29" s="40">
        <v>0</v>
      </c>
      <c r="H29" s="38">
        <f t="shared" si="1"/>
        <v>0.13333333333333333</v>
      </c>
      <c r="I29" s="56">
        <f t="shared" si="2"/>
        <v>60000</v>
      </c>
    </row>
    <row r="30" spans="1:9" ht="15.75" x14ac:dyDescent="0.25">
      <c r="A30" s="5" t="s">
        <v>10</v>
      </c>
      <c r="B30" s="45">
        <v>21000</v>
      </c>
      <c r="C30" s="45">
        <v>75000</v>
      </c>
      <c r="D30" s="45">
        <v>78000</v>
      </c>
      <c r="E30" s="45">
        <v>28000</v>
      </c>
      <c r="F30" s="45">
        <v>61000</v>
      </c>
      <c r="G30" s="45">
        <v>26000</v>
      </c>
      <c r="H30" s="46">
        <f t="shared" si="1"/>
        <v>0.39792387543252594</v>
      </c>
      <c r="I30" s="56">
        <f t="shared" si="2"/>
        <v>289000</v>
      </c>
    </row>
    <row r="33" spans="1:1" ht="26.25" x14ac:dyDescent="0.4">
      <c r="A33" s="53" t="s">
        <v>45</v>
      </c>
    </row>
  </sheetData>
  <mergeCells count="1">
    <mergeCell ref="A18:G18"/>
  </mergeCells>
  <conditionalFormatting sqref="H20:H30">
    <cfRule type="cellIs" dxfId="19" priority="2" operator="greaterThanOrEqual">
      <formula>0.5</formula>
    </cfRule>
  </conditionalFormatting>
  <conditionalFormatting sqref="D5:D15">
    <cfRule type="top10" dxfId="18" priority="1" rank="3"/>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2B8E-3D3D-46A3-AC25-113086C33293}">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6">
        <v>77640</v>
      </c>
      <c r="C5" s="15">
        <v>89540</v>
      </c>
      <c r="D5" s="33">
        <f>(C5-B5)/B5</f>
        <v>0.1532715095311695</v>
      </c>
      <c r="E5" s="33"/>
    </row>
    <row r="6" spans="1:6" ht="15.75" x14ac:dyDescent="0.25">
      <c r="A6" s="4" t="s">
        <v>4</v>
      </c>
      <c r="B6" s="16">
        <v>18580</v>
      </c>
      <c r="C6" s="15">
        <v>20980</v>
      </c>
      <c r="D6" s="33">
        <f t="shared" ref="D6:D14" si="0">(C6-B6)/B6</f>
        <v>0.12917115177610333</v>
      </c>
      <c r="E6" s="33"/>
    </row>
    <row r="7" spans="1:6" ht="15.75" x14ac:dyDescent="0.25">
      <c r="A7" s="4" t="s">
        <v>5</v>
      </c>
      <c r="B7" s="16">
        <v>2340</v>
      </c>
      <c r="C7" s="15">
        <v>2750</v>
      </c>
      <c r="D7" s="33">
        <f t="shared" si="0"/>
        <v>0.1752136752136752</v>
      </c>
      <c r="E7" s="33"/>
    </row>
    <row r="8" spans="1:6" ht="15.75" x14ac:dyDescent="0.25">
      <c r="A8" s="4" t="s">
        <v>14</v>
      </c>
      <c r="B8" s="18">
        <v>23270</v>
      </c>
      <c r="C8" s="14">
        <v>27870</v>
      </c>
      <c r="D8" s="33">
        <f t="shared" si="0"/>
        <v>0.19767941555651053</v>
      </c>
      <c r="E8" s="33"/>
    </row>
    <row r="9" spans="1:6" ht="15.75" x14ac:dyDescent="0.25">
      <c r="A9" s="4" t="s">
        <v>6</v>
      </c>
      <c r="B9" s="16">
        <v>26140</v>
      </c>
      <c r="C9" s="15">
        <v>29260</v>
      </c>
      <c r="D9" s="33">
        <f t="shared" si="0"/>
        <v>0.11935730680948738</v>
      </c>
      <c r="E9" s="33"/>
    </row>
    <row r="10" spans="1:6" ht="15.75" x14ac:dyDescent="0.25">
      <c r="A10" s="4" t="s">
        <v>13</v>
      </c>
      <c r="B10" s="18">
        <v>21970</v>
      </c>
      <c r="C10" s="14">
        <v>26170</v>
      </c>
      <c r="D10" s="33">
        <f t="shared" si="0"/>
        <v>0.19116977696859352</v>
      </c>
      <c r="E10" s="33"/>
    </row>
    <row r="11" spans="1:6" ht="15.75" x14ac:dyDescent="0.25">
      <c r="A11" s="4" t="s">
        <v>7</v>
      </c>
      <c r="B11" s="16">
        <v>13270</v>
      </c>
      <c r="C11" s="15">
        <v>16870</v>
      </c>
      <c r="D11" s="33">
        <f t="shared" si="0"/>
        <v>0.27128862094951017</v>
      </c>
      <c r="E11" s="33"/>
    </row>
    <row r="12" spans="1:6" ht="15.75" x14ac:dyDescent="0.25">
      <c r="A12" s="4" t="s">
        <v>15</v>
      </c>
      <c r="B12" s="18">
        <v>85940</v>
      </c>
      <c r="C12" s="14">
        <v>104010</v>
      </c>
      <c r="D12" s="33">
        <f t="shared" si="0"/>
        <v>0.2102629741680242</v>
      </c>
      <c r="E12" s="33"/>
    </row>
    <row r="13" spans="1:6" ht="15.75" x14ac:dyDescent="0.25">
      <c r="A13" s="4" t="s">
        <v>8</v>
      </c>
      <c r="B13" s="18">
        <v>132070</v>
      </c>
      <c r="C13" s="14">
        <v>153150</v>
      </c>
      <c r="D13" s="33">
        <f t="shared" si="0"/>
        <v>0.15961232679639584</v>
      </c>
      <c r="E13" s="33"/>
    </row>
    <row r="14" spans="1:6" ht="15.75" x14ac:dyDescent="0.25">
      <c r="A14" s="4" t="s">
        <v>9</v>
      </c>
      <c r="B14" s="16">
        <v>103030</v>
      </c>
      <c r="C14" s="15">
        <v>116010</v>
      </c>
      <c r="D14" s="33">
        <f t="shared" si="0"/>
        <v>0.12598272347859846</v>
      </c>
      <c r="E14" s="33"/>
    </row>
    <row r="15" spans="1:6" ht="15.75" x14ac:dyDescent="0.25">
      <c r="A15" s="5" t="s">
        <v>10</v>
      </c>
      <c r="B15" s="13">
        <f>SUM(B5:B14)</f>
        <v>504250</v>
      </c>
      <c r="C15" s="13">
        <f>SUM(C5:C14)</f>
        <v>586610</v>
      </c>
      <c r="D15" s="34">
        <f>(C15-B15)/B15</f>
        <v>0.16333168071393159</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6000</v>
      </c>
      <c r="D20" s="40">
        <v>6000</v>
      </c>
      <c r="E20" s="40">
        <v>3000</v>
      </c>
      <c r="F20" s="40">
        <v>10000</v>
      </c>
      <c r="G20" s="40">
        <v>4000</v>
      </c>
      <c r="H20" s="38">
        <f>(E20+F20+G20)/SUM(B20:G20)</f>
        <v>0.58620689655172409</v>
      </c>
      <c r="I20" s="56">
        <f>SUM(B20:G20)</f>
        <v>29000</v>
      </c>
    </row>
    <row r="21" spans="1:9" ht="15.75" x14ac:dyDescent="0.25">
      <c r="A21" s="4" t="s">
        <v>4</v>
      </c>
      <c r="B21" s="40">
        <v>0</v>
      </c>
      <c r="C21" s="40">
        <v>0</v>
      </c>
      <c r="D21" s="40">
        <v>1000</v>
      </c>
      <c r="E21" s="40">
        <v>1000</v>
      </c>
      <c r="F21" s="40">
        <v>4000</v>
      </c>
      <c r="G21" s="40">
        <v>1000</v>
      </c>
      <c r="H21" s="38">
        <f t="shared" ref="H21:H30" si="1">(E21+F21+G21)/SUM(B21:G21)</f>
        <v>0.8571428571428571</v>
      </c>
      <c r="I21" s="56">
        <f t="shared" ref="I21:I30" si="2">SUM(B21:G21)</f>
        <v>7000</v>
      </c>
    </row>
    <row r="22" spans="1:9" ht="15.75" x14ac:dyDescent="0.25">
      <c r="A22" s="4" t="s">
        <v>5</v>
      </c>
      <c r="B22" s="40">
        <v>0</v>
      </c>
      <c r="C22" s="40">
        <v>0</v>
      </c>
      <c r="D22" s="40">
        <v>0</v>
      </c>
      <c r="E22" s="40">
        <v>0</v>
      </c>
      <c r="F22" s="40">
        <v>1000</v>
      </c>
      <c r="G22" s="40">
        <v>0</v>
      </c>
      <c r="H22" s="38">
        <f t="shared" si="1"/>
        <v>1</v>
      </c>
      <c r="I22" s="56">
        <f t="shared" si="2"/>
        <v>1000</v>
      </c>
    </row>
    <row r="23" spans="1:9" ht="15.75" x14ac:dyDescent="0.25">
      <c r="A23" s="4" t="s">
        <v>14</v>
      </c>
      <c r="B23" s="40">
        <v>0</v>
      </c>
      <c r="C23" s="40">
        <v>0</v>
      </c>
      <c r="D23" s="40">
        <v>1000</v>
      </c>
      <c r="E23" s="40">
        <v>1000</v>
      </c>
      <c r="F23" s="40">
        <v>5000</v>
      </c>
      <c r="G23" s="40">
        <v>1000</v>
      </c>
      <c r="H23" s="38">
        <f t="shared" si="1"/>
        <v>0.875</v>
      </c>
      <c r="I23" s="56">
        <f t="shared" si="2"/>
        <v>8000</v>
      </c>
    </row>
    <row r="24" spans="1:9" ht="15.75" x14ac:dyDescent="0.25">
      <c r="A24" s="4" t="s">
        <v>6</v>
      </c>
      <c r="B24" s="40">
        <v>0</v>
      </c>
      <c r="C24" s="40">
        <v>0</v>
      </c>
      <c r="D24" s="40">
        <v>0</v>
      </c>
      <c r="E24" s="40">
        <v>0</v>
      </c>
      <c r="F24" s="40">
        <v>5000</v>
      </c>
      <c r="G24" s="40">
        <v>4000</v>
      </c>
      <c r="H24" s="38">
        <f t="shared" si="1"/>
        <v>1</v>
      </c>
      <c r="I24" s="56">
        <f t="shared" si="2"/>
        <v>9000</v>
      </c>
    </row>
    <row r="25" spans="1:9" ht="15.75" x14ac:dyDescent="0.25">
      <c r="A25" s="4" t="s">
        <v>13</v>
      </c>
      <c r="B25" s="40">
        <v>0</v>
      </c>
      <c r="C25" s="40">
        <v>0</v>
      </c>
      <c r="D25" s="40">
        <v>1000</v>
      </c>
      <c r="E25" s="40">
        <v>3000</v>
      </c>
      <c r="F25" s="40">
        <v>3000</v>
      </c>
      <c r="G25" s="40">
        <v>2000</v>
      </c>
      <c r="H25" s="38">
        <f t="shared" si="1"/>
        <v>0.88888888888888884</v>
      </c>
      <c r="I25" s="56">
        <f t="shared" si="2"/>
        <v>9000</v>
      </c>
    </row>
    <row r="26" spans="1:9" ht="15.75" x14ac:dyDescent="0.25">
      <c r="A26" s="4" t="s">
        <v>7</v>
      </c>
      <c r="B26" s="40">
        <v>0</v>
      </c>
      <c r="C26" s="40">
        <v>3000</v>
      </c>
      <c r="D26" s="40">
        <v>1000</v>
      </c>
      <c r="E26" s="40">
        <v>1000</v>
      </c>
      <c r="F26" s="40">
        <v>0</v>
      </c>
      <c r="G26" s="40">
        <v>0</v>
      </c>
      <c r="H26" s="38">
        <f t="shared" si="1"/>
        <v>0.2</v>
      </c>
      <c r="I26" s="56">
        <f t="shared" si="2"/>
        <v>5000</v>
      </c>
    </row>
    <row r="27" spans="1:9" ht="15.75" x14ac:dyDescent="0.25">
      <c r="A27" s="4" t="s">
        <v>15</v>
      </c>
      <c r="B27" s="40">
        <v>3000</v>
      </c>
      <c r="C27" s="40">
        <v>14000</v>
      </c>
      <c r="D27" s="40">
        <v>11000</v>
      </c>
      <c r="E27" s="40">
        <v>3000</v>
      </c>
      <c r="F27" s="40">
        <v>4000</v>
      </c>
      <c r="G27" s="40">
        <v>1000</v>
      </c>
      <c r="H27" s="38">
        <f t="shared" si="1"/>
        <v>0.22222222222222221</v>
      </c>
      <c r="I27" s="56">
        <f t="shared" si="2"/>
        <v>36000</v>
      </c>
    </row>
    <row r="28" spans="1:9" ht="15.75" x14ac:dyDescent="0.25">
      <c r="A28" s="4" t="s">
        <v>8</v>
      </c>
      <c r="B28" s="40">
        <v>3000</v>
      </c>
      <c r="C28" s="40">
        <v>14000</v>
      </c>
      <c r="D28" s="40">
        <v>15000</v>
      </c>
      <c r="E28" s="40">
        <v>5000</v>
      </c>
      <c r="F28" s="40">
        <v>13000</v>
      </c>
      <c r="G28" s="40">
        <v>1000</v>
      </c>
      <c r="H28" s="38">
        <f t="shared" si="1"/>
        <v>0.37254901960784315</v>
      </c>
      <c r="I28" s="56">
        <f t="shared" si="2"/>
        <v>51000</v>
      </c>
    </row>
    <row r="29" spans="1:9" ht="15.75" x14ac:dyDescent="0.25">
      <c r="A29" s="4" t="s">
        <v>9</v>
      </c>
      <c r="B29" s="40">
        <v>3000</v>
      </c>
      <c r="C29" s="40">
        <v>16000</v>
      </c>
      <c r="D29" s="40">
        <v>11000</v>
      </c>
      <c r="E29" s="40">
        <v>4000</v>
      </c>
      <c r="F29" s="40">
        <v>4000</v>
      </c>
      <c r="G29" s="40">
        <v>1000</v>
      </c>
      <c r="H29" s="38">
        <f t="shared" si="1"/>
        <v>0.23076923076923078</v>
      </c>
      <c r="I29" s="56">
        <f t="shared" si="2"/>
        <v>39000</v>
      </c>
    </row>
    <row r="30" spans="1:9" ht="15.75" x14ac:dyDescent="0.25">
      <c r="A30" s="5" t="s">
        <v>10</v>
      </c>
      <c r="B30" s="45">
        <v>9000</v>
      </c>
      <c r="C30" s="45">
        <v>54000</v>
      </c>
      <c r="D30" s="45">
        <v>48000</v>
      </c>
      <c r="E30" s="45">
        <v>20000</v>
      </c>
      <c r="F30" s="45">
        <v>49000</v>
      </c>
      <c r="G30" s="45">
        <v>16000</v>
      </c>
      <c r="H30" s="46">
        <f t="shared" si="1"/>
        <v>0.43367346938775508</v>
      </c>
      <c r="I30" s="56">
        <f t="shared" si="2"/>
        <v>196000</v>
      </c>
    </row>
    <row r="33" spans="1:1" ht="26.25" x14ac:dyDescent="0.4">
      <c r="A33" s="53" t="s">
        <v>45</v>
      </c>
    </row>
  </sheetData>
  <mergeCells count="1">
    <mergeCell ref="A18:G18"/>
  </mergeCells>
  <conditionalFormatting sqref="H20:H30">
    <cfRule type="cellIs" dxfId="17" priority="2" operator="greaterThanOrEqual">
      <formula>0.5</formula>
    </cfRule>
  </conditionalFormatting>
  <conditionalFormatting sqref="D5:D15">
    <cfRule type="top10" dxfId="16" priority="1" rank="3"/>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31CE7-2CEC-4827-8252-DE2273D6ECCF}">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 min="9" max="9" width="12.28515625" customWidth="1"/>
  </cols>
  <sheetData>
    <row r="1" spans="1:7" ht="26.25" x14ac:dyDescent="0.4">
      <c r="A1" s="53" t="s">
        <v>44</v>
      </c>
    </row>
    <row r="4" spans="1:7" ht="25.5" x14ac:dyDescent="0.25">
      <c r="A4" s="6" t="s">
        <v>0</v>
      </c>
      <c r="B4" s="7" t="s">
        <v>1</v>
      </c>
      <c r="C4" s="7" t="s">
        <v>2</v>
      </c>
      <c r="D4" s="7" t="s">
        <v>46</v>
      </c>
      <c r="E4" s="8" t="s">
        <v>3</v>
      </c>
      <c r="G4" s="3"/>
    </row>
    <row r="5" spans="1:7" ht="15.75" x14ac:dyDescent="0.25">
      <c r="A5" s="4" t="s">
        <v>12</v>
      </c>
      <c r="B5" s="14">
        <v>160900</v>
      </c>
      <c r="C5" s="14">
        <v>198690</v>
      </c>
      <c r="D5" s="14">
        <f>C5-B5</f>
        <v>37790</v>
      </c>
      <c r="E5" s="33">
        <f t="shared" ref="E5:E15" si="0">(C5-B5)/B5</f>
        <v>0.2348663766314481</v>
      </c>
      <c r="F5" s="33"/>
    </row>
    <row r="6" spans="1:7" ht="15.75" x14ac:dyDescent="0.25">
      <c r="A6" s="4" t="s">
        <v>4</v>
      </c>
      <c r="B6" s="15">
        <v>32640</v>
      </c>
      <c r="C6" s="15">
        <v>37190</v>
      </c>
      <c r="D6" s="14">
        <f t="shared" ref="D6:D15" si="1">C6-B6</f>
        <v>4550</v>
      </c>
      <c r="E6" s="33">
        <f t="shared" si="0"/>
        <v>0.13939950980392157</v>
      </c>
      <c r="F6" s="33"/>
    </row>
    <row r="7" spans="1:7" ht="15.75" x14ac:dyDescent="0.25">
      <c r="A7" s="4" t="s">
        <v>5</v>
      </c>
      <c r="B7" s="15">
        <v>3980</v>
      </c>
      <c r="C7" s="17">
        <v>5150</v>
      </c>
      <c r="D7" s="14">
        <f t="shared" si="1"/>
        <v>1170</v>
      </c>
      <c r="E7" s="33">
        <f t="shared" si="0"/>
        <v>0.29396984924623115</v>
      </c>
      <c r="F7" s="33"/>
    </row>
    <row r="8" spans="1:7" ht="15.75" x14ac:dyDescent="0.25">
      <c r="A8" s="4" t="s">
        <v>14</v>
      </c>
      <c r="B8" s="14">
        <v>48080</v>
      </c>
      <c r="C8" s="14">
        <v>58560</v>
      </c>
      <c r="D8" s="14">
        <f t="shared" si="1"/>
        <v>10480</v>
      </c>
      <c r="E8" s="33">
        <f t="shared" si="0"/>
        <v>0.21797004991680533</v>
      </c>
      <c r="F8" s="33"/>
    </row>
    <row r="9" spans="1:7" ht="15.75" x14ac:dyDescent="0.25">
      <c r="A9" s="4" t="s">
        <v>6</v>
      </c>
      <c r="B9" s="15">
        <v>46410</v>
      </c>
      <c r="C9" s="15">
        <v>52860</v>
      </c>
      <c r="D9" s="14">
        <f t="shared" si="1"/>
        <v>6450</v>
      </c>
      <c r="E9" s="33">
        <f t="shared" si="0"/>
        <v>0.1389786683904331</v>
      </c>
      <c r="F9" s="33"/>
    </row>
    <row r="10" spans="1:7" ht="15.75" x14ac:dyDescent="0.25">
      <c r="A10" s="4" t="s">
        <v>13</v>
      </c>
      <c r="B10" s="19">
        <v>39290</v>
      </c>
      <c r="C10" s="14">
        <v>48150</v>
      </c>
      <c r="D10" s="14">
        <f t="shared" si="1"/>
        <v>8860</v>
      </c>
      <c r="E10" s="33">
        <f t="shared" si="0"/>
        <v>0.2255026724357343</v>
      </c>
      <c r="F10" s="33"/>
    </row>
    <row r="11" spans="1:7" ht="15.75" x14ac:dyDescent="0.25">
      <c r="A11" s="4" t="s">
        <v>7</v>
      </c>
      <c r="B11" s="15">
        <v>22270</v>
      </c>
      <c r="C11" s="15">
        <v>29320</v>
      </c>
      <c r="D11" s="14">
        <f t="shared" si="1"/>
        <v>7050</v>
      </c>
      <c r="E11" s="33">
        <f t="shared" si="0"/>
        <v>0.31656937584193984</v>
      </c>
      <c r="F11" s="33"/>
    </row>
    <row r="12" spans="1:7" ht="15.75" x14ac:dyDescent="0.25">
      <c r="A12" s="4" t="s">
        <v>15</v>
      </c>
      <c r="B12" s="14">
        <v>298410</v>
      </c>
      <c r="C12" s="14">
        <v>342530</v>
      </c>
      <c r="D12" s="14">
        <f t="shared" si="1"/>
        <v>44120</v>
      </c>
      <c r="E12" s="33">
        <f t="shared" si="0"/>
        <v>0.14785027311417179</v>
      </c>
      <c r="F12" s="33"/>
    </row>
    <row r="13" spans="1:7" ht="15.75" x14ac:dyDescent="0.25">
      <c r="A13" s="4" t="s">
        <v>8</v>
      </c>
      <c r="B13" s="14">
        <v>340810</v>
      </c>
      <c r="C13" s="14">
        <v>391440</v>
      </c>
      <c r="D13" s="14">
        <f t="shared" si="1"/>
        <v>50630</v>
      </c>
      <c r="E13" s="33">
        <f t="shared" si="0"/>
        <v>0.14855784748100115</v>
      </c>
      <c r="F13" s="33"/>
    </row>
    <row r="14" spans="1:7" ht="15.75" x14ac:dyDescent="0.25">
      <c r="A14" s="4" t="s">
        <v>9</v>
      </c>
      <c r="B14" s="15">
        <v>215310</v>
      </c>
      <c r="C14" s="15">
        <v>234330</v>
      </c>
      <c r="D14" s="14">
        <f t="shared" si="1"/>
        <v>19020</v>
      </c>
      <c r="E14" s="33">
        <f t="shared" si="0"/>
        <v>8.8337745576146015E-2</v>
      </c>
      <c r="F14" s="33"/>
    </row>
    <row r="15" spans="1:7" ht="15.75" x14ac:dyDescent="0.25">
      <c r="A15" s="5" t="s">
        <v>10</v>
      </c>
      <c r="B15" s="20">
        <f>SUM(B5:B14)</f>
        <v>1208100</v>
      </c>
      <c r="C15" s="20">
        <f>SUM(C5:C14)</f>
        <v>1398220</v>
      </c>
      <c r="D15" s="14">
        <f t="shared" si="1"/>
        <v>190120</v>
      </c>
      <c r="E15" s="34">
        <f t="shared" si="0"/>
        <v>0.1573710785530999</v>
      </c>
    </row>
    <row r="16" spans="1:7"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c r="I19" s="9" t="s">
        <v>47</v>
      </c>
    </row>
    <row r="20" spans="1:9" ht="15.75" x14ac:dyDescent="0.25">
      <c r="A20" s="4" t="s">
        <v>12</v>
      </c>
      <c r="B20" s="40">
        <v>2000</v>
      </c>
      <c r="C20" s="40">
        <v>11000</v>
      </c>
      <c r="D20" s="40">
        <v>18000</v>
      </c>
      <c r="E20" s="40">
        <v>5000</v>
      </c>
      <c r="F20" s="40">
        <v>22000</v>
      </c>
      <c r="G20" s="40">
        <v>9000</v>
      </c>
      <c r="H20" s="38">
        <f>(E20+F20+G20)/SUM(B20:G20)</f>
        <v>0.53731343283582089</v>
      </c>
      <c r="I20" s="56">
        <f>SUM(B20:G20)</f>
        <v>67000</v>
      </c>
    </row>
    <row r="21" spans="1:9" ht="15.75" x14ac:dyDescent="0.25">
      <c r="A21" s="4" t="s">
        <v>4</v>
      </c>
      <c r="B21" s="40">
        <v>0</v>
      </c>
      <c r="C21" s="40">
        <v>1000</v>
      </c>
      <c r="D21" s="40">
        <v>2000</v>
      </c>
      <c r="E21" s="40">
        <v>2000</v>
      </c>
      <c r="F21" s="40">
        <v>5000</v>
      </c>
      <c r="G21" s="40">
        <v>2000</v>
      </c>
      <c r="H21" s="38">
        <f t="shared" ref="H21:H30" si="2">(E21+F21+G21)/SUM(B21:G21)</f>
        <v>0.75</v>
      </c>
      <c r="I21" s="56">
        <f t="shared" ref="I21:I30" si="3">SUM(B21:G21)</f>
        <v>12000</v>
      </c>
    </row>
    <row r="22" spans="1:9" ht="15.75" x14ac:dyDescent="0.25">
      <c r="A22" s="4" t="s">
        <v>5</v>
      </c>
      <c r="B22" s="40">
        <v>0</v>
      </c>
      <c r="C22" s="40">
        <v>0</v>
      </c>
      <c r="D22" s="40">
        <v>0</v>
      </c>
      <c r="E22" s="40">
        <v>0</v>
      </c>
      <c r="F22" s="40">
        <v>1000</v>
      </c>
      <c r="G22" s="40">
        <v>1000</v>
      </c>
      <c r="H22" s="38">
        <f t="shared" si="2"/>
        <v>1</v>
      </c>
      <c r="I22" s="56">
        <f t="shared" si="3"/>
        <v>2000</v>
      </c>
    </row>
    <row r="23" spans="1:9" ht="15.75" x14ac:dyDescent="0.25">
      <c r="A23" s="4" t="s">
        <v>14</v>
      </c>
      <c r="B23" s="40">
        <v>0</v>
      </c>
      <c r="C23" s="40">
        <v>4000</v>
      </c>
      <c r="D23" s="40">
        <v>6000</v>
      </c>
      <c r="E23" s="40">
        <v>1000</v>
      </c>
      <c r="F23" s="40">
        <v>6000</v>
      </c>
      <c r="G23" s="40">
        <v>2000</v>
      </c>
      <c r="H23" s="38">
        <f t="shared" si="2"/>
        <v>0.47368421052631576</v>
      </c>
      <c r="I23" s="56">
        <f t="shared" si="3"/>
        <v>19000</v>
      </c>
    </row>
    <row r="24" spans="1:9" ht="15.75" x14ac:dyDescent="0.25">
      <c r="A24" s="4" t="s">
        <v>6</v>
      </c>
      <c r="B24" s="40">
        <v>0</v>
      </c>
      <c r="C24" s="40">
        <v>1000</v>
      </c>
      <c r="D24" s="40">
        <v>2000</v>
      </c>
      <c r="E24" s="40">
        <v>1000</v>
      </c>
      <c r="F24" s="40">
        <v>5000</v>
      </c>
      <c r="G24" s="40">
        <v>9000</v>
      </c>
      <c r="H24" s="38">
        <f t="shared" si="2"/>
        <v>0.83333333333333337</v>
      </c>
      <c r="I24" s="56">
        <f t="shared" si="3"/>
        <v>18000</v>
      </c>
    </row>
    <row r="25" spans="1:9" ht="15.75" x14ac:dyDescent="0.25">
      <c r="A25" s="4" t="s">
        <v>13</v>
      </c>
      <c r="B25" s="40">
        <v>0</v>
      </c>
      <c r="C25" s="40">
        <v>1000</v>
      </c>
      <c r="D25" s="40">
        <v>3000</v>
      </c>
      <c r="E25" s="40">
        <v>3000</v>
      </c>
      <c r="F25" s="40">
        <v>5000</v>
      </c>
      <c r="G25" s="40">
        <v>5000</v>
      </c>
      <c r="H25" s="38">
        <f t="shared" si="2"/>
        <v>0.76470588235294112</v>
      </c>
      <c r="I25" s="56">
        <f t="shared" si="3"/>
        <v>17000</v>
      </c>
    </row>
    <row r="26" spans="1:9" ht="15.75" x14ac:dyDescent="0.25">
      <c r="A26" s="4" t="s">
        <v>7</v>
      </c>
      <c r="B26" s="40">
        <v>0</v>
      </c>
      <c r="C26" s="40">
        <v>3000</v>
      </c>
      <c r="D26" s="40">
        <v>3000</v>
      </c>
      <c r="E26" s="40">
        <v>2000</v>
      </c>
      <c r="F26" s="40">
        <v>1000</v>
      </c>
      <c r="G26" s="40">
        <v>1000</v>
      </c>
      <c r="H26" s="38">
        <f t="shared" si="2"/>
        <v>0.4</v>
      </c>
      <c r="I26" s="56">
        <f t="shared" si="3"/>
        <v>10000</v>
      </c>
    </row>
    <row r="27" spans="1:9" ht="15.75" x14ac:dyDescent="0.25">
      <c r="A27" s="4" t="s">
        <v>15</v>
      </c>
      <c r="B27" s="40">
        <v>26000</v>
      </c>
      <c r="C27" s="40">
        <v>38000</v>
      </c>
      <c r="D27" s="40">
        <v>31000</v>
      </c>
      <c r="E27" s="40">
        <v>7000</v>
      </c>
      <c r="F27" s="40">
        <v>11000</v>
      </c>
      <c r="G27" s="40">
        <v>1000</v>
      </c>
      <c r="H27" s="38">
        <f t="shared" si="2"/>
        <v>0.16666666666666666</v>
      </c>
      <c r="I27" s="56">
        <f t="shared" si="3"/>
        <v>114000</v>
      </c>
    </row>
    <row r="28" spans="1:9" ht="15.75" x14ac:dyDescent="0.25">
      <c r="A28" s="4" t="s">
        <v>8</v>
      </c>
      <c r="B28" s="40">
        <v>11000</v>
      </c>
      <c r="C28" s="40">
        <v>41000</v>
      </c>
      <c r="D28" s="40">
        <v>42000</v>
      </c>
      <c r="E28" s="40">
        <v>11000</v>
      </c>
      <c r="F28" s="40">
        <v>21000</v>
      </c>
      <c r="G28" s="40">
        <v>4000</v>
      </c>
      <c r="H28" s="38">
        <f t="shared" si="2"/>
        <v>0.27692307692307694</v>
      </c>
      <c r="I28" s="56">
        <f t="shared" si="3"/>
        <v>130000</v>
      </c>
    </row>
    <row r="29" spans="1:9" ht="15.75" x14ac:dyDescent="0.25">
      <c r="A29" s="4" t="s">
        <v>9</v>
      </c>
      <c r="B29" s="40">
        <v>15000</v>
      </c>
      <c r="C29" s="40">
        <v>32000</v>
      </c>
      <c r="D29" s="40">
        <v>20000</v>
      </c>
      <c r="E29" s="40">
        <v>5000</v>
      </c>
      <c r="F29" s="40">
        <v>5000</v>
      </c>
      <c r="G29" s="40">
        <v>0</v>
      </c>
      <c r="H29" s="38">
        <f t="shared" si="2"/>
        <v>0.12987012987012986</v>
      </c>
      <c r="I29" s="56">
        <f t="shared" si="3"/>
        <v>77000</v>
      </c>
    </row>
    <row r="30" spans="1:9" ht="15.75" x14ac:dyDescent="0.25">
      <c r="A30" s="5" t="s">
        <v>10</v>
      </c>
      <c r="B30" s="45">
        <v>54000</v>
      </c>
      <c r="C30" s="45">
        <v>133000</v>
      </c>
      <c r="D30" s="45">
        <v>126000</v>
      </c>
      <c r="E30" s="45">
        <v>36000</v>
      </c>
      <c r="F30" s="45">
        <v>82000</v>
      </c>
      <c r="G30" s="45">
        <v>34000</v>
      </c>
      <c r="H30" s="46">
        <f t="shared" si="2"/>
        <v>0.32688172043010755</v>
      </c>
      <c r="I30" s="56">
        <f t="shared" si="3"/>
        <v>465000</v>
      </c>
    </row>
    <row r="33" spans="1:1" ht="26.25" x14ac:dyDescent="0.4">
      <c r="A33" s="53" t="s">
        <v>45</v>
      </c>
    </row>
  </sheetData>
  <mergeCells count="1">
    <mergeCell ref="A18:G18"/>
  </mergeCells>
  <conditionalFormatting sqref="H20:H30">
    <cfRule type="cellIs" dxfId="15" priority="2" operator="greaterThanOrEqual">
      <formula>0.5</formula>
    </cfRule>
  </conditionalFormatting>
  <conditionalFormatting sqref="E5:E15">
    <cfRule type="top10" dxfId="14" priority="1" rank="3"/>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C68B-F9A7-4813-8C52-37FBA2D8F648}">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6">
        <v>116870</v>
      </c>
      <c r="C5" s="15">
        <v>137590</v>
      </c>
      <c r="D5" s="33">
        <f>(C5-B5)/B5</f>
        <v>0.17729100710190809</v>
      </c>
      <c r="E5" s="33"/>
    </row>
    <row r="6" spans="1:6" ht="15.75" x14ac:dyDescent="0.25">
      <c r="A6" s="4" t="s">
        <v>4</v>
      </c>
      <c r="B6" s="16">
        <v>41240</v>
      </c>
      <c r="C6" s="15">
        <v>45320</v>
      </c>
      <c r="D6" s="33">
        <f t="shared" ref="D6:D14" si="0">(C6-B6)/B6</f>
        <v>9.8933074684772068E-2</v>
      </c>
      <c r="E6" s="33"/>
    </row>
    <row r="7" spans="1:6" ht="15.75" x14ac:dyDescent="0.25">
      <c r="A7" s="4" t="s">
        <v>5</v>
      </c>
      <c r="B7" s="16">
        <v>5390</v>
      </c>
      <c r="C7" s="15">
        <v>6470</v>
      </c>
      <c r="D7" s="33">
        <f t="shared" si="0"/>
        <v>0.20037105751391465</v>
      </c>
      <c r="E7" s="33"/>
    </row>
    <row r="8" spans="1:6" ht="15.75" x14ac:dyDescent="0.25">
      <c r="A8" s="4" t="s">
        <v>14</v>
      </c>
      <c r="B8" s="18">
        <v>40750</v>
      </c>
      <c r="C8" s="14">
        <v>46900</v>
      </c>
      <c r="D8" s="33">
        <f t="shared" si="0"/>
        <v>0.150920245398773</v>
      </c>
      <c r="E8" s="33"/>
    </row>
    <row r="9" spans="1:6" ht="15.75" x14ac:dyDescent="0.25">
      <c r="A9" s="4" t="s">
        <v>6</v>
      </c>
      <c r="B9" s="16">
        <v>53670</v>
      </c>
      <c r="C9" s="15">
        <v>65970</v>
      </c>
      <c r="D9" s="33">
        <f t="shared" si="0"/>
        <v>0.22917831190609278</v>
      </c>
      <c r="E9" s="33"/>
    </row>
    <row r="10" spans="1:6" ht="15.75" x14ac:dyDescent="0.25">
      <c r="A10" s="4" t="s">
        <v>13</v>
      </c>
      <c r="B10" s="18">
        <v>36790</v>
      </c>
      <c r="C10" s="14">
        <v>47090</v>
      </c>
      <c r="D10" s="33">
        <f t="shared" si="0"/>
        <v>0.27996738244088065</v>
      </c>
      <c r="E10" s="33"/>
    </row>
    <row r="11" spans="1:6" ht="15.75" x14ac:dyDescent="0.25">
      <c r="A11" s="4" t="s">
        <v>7</v>
      </c>
      <c r="B11" s="16">
        <v>24850</v>
      </c>
      <c r="C11" s="15">
        <v>33560</v>
      </c>
      <c r="D11" s="33">
        <f t="shared" si="0"/>
        <v>0.35050301810865192</v>
      </c>
      <c r="E11" s="33"/>
    </row>
    <row r="12" spans="1:6" ht="15.75" x14ac:dyDescent="0.25">
      <c r="A12" s="4" t="s">
        <v>15</v>
      </c>
      <c r="B12" s="18">
        <v>150310</v>
      </c>
      <c r="C12" s="14">
        <v>182930</v>
      </c>
      <c r="D12" s="33">
        <f t="shared" si="0"/>
        <v>0.21701816246424058</v>
      </c>
      <c r="E12" s="33"/>
    </row>
    <row r="13" spans="1:6" ht="15.75" x14ac:dyDescent="0.25">
      <c r="A13" s="4" t="s">
        <v>8</v>
      </c>
      <c r="B13" s="18">
        <v>217610</v>
      </c>
      <c r="C13" s="14">
        <v>252570</v>
      </c>
      <c r="D13" s="33">
        <f t="shared" si="0"/>
        <v>0.16065438169201782</v>
      </c>
      <c r="E13" s="33"/>
    </row>
    <row r="14" spans="1:6" ht="15.75" x14ac:dyDescent="0.25">
      <c r="A14" s="4" t="s">
        <v>9</v>
      </c>
      <c r="B14" s="16">
        <v>168350</v>
      </c>
      <c r="C14" s="15">
        <v>189400</v>
      </c>
      <c r="D14" s="33">
        <f t="shared" si="0"/>
        <v>0.12503712503712502</v>
      </c>
      <c r="E14" s="33"/>
    </row>
    <row r="15" spans="1:6" ht="15.75" x14ac:dyDescent="0.25">
      <c r="A15" s="5" t="s">
        <v>10</v>
      </c>
      <c r="B15" s="20">
        <f>SUM(B5:B14)</f>
        <v>855830</v>
      </c>
      <c r="C15" s="20">
        <f>SUM(C5:C14)</f>
        <v>1007800</v>
      </c>
      <c r="D15" s="34">
        <f>(C15-B15)/B15</f>
        <v>0.17757031186100045</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2000</v>
      </c>
      <c r="C20" s="40">
        <v>6000</v>
      </c>
      <c r="D20" s="40">
        <v>13000</v>
      </c>
      <c r="E20" s="40">
        <v>4000</v>
      </c>
      <c r="F20" s="40">
        <v>12000</v>
      </c>
      <c r="G20" s="40">
        <v>9000</v>
      </c>
      <c r="H20" s="38">
        <f>(E20+F20+G20)/SUM(B20:G20)</f>
        <v>0.54347826086956519</v>
      </c>
      <c r="I20" s="56">
        <f>SUM(B20:G20)</f>
        <v>46000</v>
      </c>
    </row>
    <row r="21" spans="1:9" ht="15.75" x14ac:dyDescent="0.25">
      <c r="A21" s="4" t="s">
        <v>4</v>
      </c>
      <c r="B21" s="40">
        <v>0</v>
      </c>
      <c r="C21" s="40">
        <v>2000</v>
      </c>
      <c r="D21" s="40">
        <v>2000</v>
      </c>
      <c r="E21" s="40">
        <v>2000</v>
      </c>
      <c r="F21" s="40">
        <v>5000</v>
      </c>
      <c r="G21" s="40">
        <v>4000</v>
      </c>
      <c r="H21" s="38">
        <f t="shared" ref="H21:H30" si="1">(E21+F21+G21)/SUM(B21:G21)</f>
        <v>0.73333333333333328</v>
      </c>
      <c r="I21" s="56">
        <f t="shared" ref="I21:I30" si="2">SUM(B21:G21)</f>
        <v>15000</v>
      </c>
    </row>
    <row r="22" spans="1:9" ht="15.75" x14ac:dyDescent="0.25">
      <c r="A22" s="4" t="s">
        <v>5</v>
      </c>
      <c r="B22" s="40">
        <v>0</v>
      </c>
      <c r="C22" s="40">
        <v>0</v>
      </c>
      <c r="D22" s="40">
        <v>0</v>
      </c>
      <c r="E22" s="40">
        <v>0</v>
      </c>
      <c r="F22" s="40">
        <v>1000</v>
      </c>
      <c r="G22" s="40">
        <v>2000</v>
      </c>
      <c r="H22" s="38">
        <f t="shared" si="1"/>
        <v>1</v>
      </c>
      <c r="I22" s="56">
        <f t="shared" si="2"/>
        <v>3000</v>
      </c>
    </row>
    <row r="23" spans="1:9" ht="15.75" x14ac:dyDescent="0.25">
      <c r="A23" s="4" t="s">
        <v>14</v>
      </c>
      <c r="B23" s="40">
        <v>0</v>
      </c>
      <c r="C23" s="40">
        <v>2000</v>
      </c>
      <c r="D23" s="40">
        <v>3000</v>
      </c>
      <c r="E23" s="40">
        <v>1000</v>
      </c>
      <c r="F23" s="40">
        <v>5000</v>
      </c>
      <c r="G23" s="40">
        <v>4000</v>
      </c>
      <c r="H23" s="38">
        <f t="shared" si="1"/>
        <v>0.66666666666666663</v>
      </c>
      <c r="I23" s="56">
        <f t="shared" si="2"/>
        <v>15000</v>
      </c>
    </row>
    <row r="24" spans="1:9" ht="15.75" x14ac:dyDescent="0.25">
      <c r="A24" s="4" t="s">
        <v>6</v>
      </c>
      <c r="B24" s="40">
        <v>0</v>
      </c>
      <c r="C24" s="40">
        <v>1000</v>
      </c>
      <c r="D24" s="40">
        <v>3000</v>
      </c>
      <c r="E24" s="40">
        <v>1000</v>
      </c>
      <c r="F24" s="40">
        <v>7000</v>
      </c>
      <c r="G24" s="40">
        <v>9000</v>
      </c>
      <c r="H24" s="38">
        <f t="shared" si="1"/>
        <v>0.80952380952380953</v>
      </c>
      <c r="I24" s="56">
        <f t="shared" si="2"/>
        <v>21000</v>
      </c>
    </row>
    <row r="25" spans="1:9" ht="15.75" x14ac:dyDescent="0.25">
      <c r="A25" s="4" t="s">
        <v>13</v>
      </c>
      <c r="B25" s="40">
        <v>0</v>
      </c>
      <c r="C25" s="40">
        <v>1000</v>
      </c>
      <c r="D25" s="40">
        <v>3000</v>
      </c>
      <c r="E25" s="40">
        <v>4000</v>
      </c>
      <c r="F25" s="40">
        <v>3000</v>
      </c>
      <c r="G25" s="40">
        <v>4000</v>
      </c>
      <c r="H25" s="38">
        <f t="shared" si="1"/>
        <v>0.73333333333333328</v>
      </c>
      <c r="I25" s="56">
        <f t="shared" si="2"/>
        <v>15000</v>
      </c>
    </row>
    <row r="26" spans="1:9" ht="15.75" x14ac:dyDescent="0.25">
      <c r="A26" s="4" t="s">
        <v>7</v>
      </c>
      <c r="B26" s="40">
        <v>1000</v>
      </c>
      <c r="C26" s="40">
        <v>5000</v>
      </c>
      <c r="D26" s="40">
        <v>3000</v>
      </c>
      <c r="E26" s="40">
        <v>2000</v>
      </c>
      <c r="F26" s="40">
        <v>0</v>
      </c>
      <c r="G26" s="40">
        <v>0</v>
      </c>
      <c r="H26" s="38">
        <f t="shared" si="1"/>
        <v>0.18181818181818182</v>
      </c>
      <c r="I26" s="56">
        <f t="shared" si="2"/>
        <v>11000</v>
      </c>
    </row>
    <row r="27" spans="1:9" ht="15.75" x14ac:dyDescent="0.25">
      <c r="A27" s="4" t="s">
        <v>15</v>
      </c>
      <c r="B27" s="40">
        <v>14000</v>
      </c>
      <c r="C27" s="40">
        <v>21000</v>
      </c>
      <c r="D27" s="40">
        <v>17000</v>
      </c>
      <c r="E27" s="40">
        <v>3000</v>
      </c>
      <c r="F27" s="40">
        <v>4000</v>
      </c>
      <c r="G27" s="40">
        <v>1000</v>
      </c>
      <c r="H27" s="38">
        <f t="shared" si="1"/>
        <v>0.13333333333333333</v>
      </c>
      <c r="I27" s="56">
        <f t="shared" si="2"/>
        <v>60000</v>
      </c>
    </row>
    <row r="28" spans="1:9" ht="15.75" x14ac:dyDescent="0.25">
      <c r="A28" s="4" t="s">
        <v>8</v>
      </c>
      <c r="B28" s="40">
        <v>6000</v>
      </c>
      <c r="C28" s="40">
        <v>26000</v>
      </c>
      <c r="D28" s="40">
        <v>30000</v>
      </c>
      <c r="E28" s="40">
        <v>8000</v>
      </c>
      <c r="F28" s="40">
        <v>11000</v>
      </c>
      <c r="G28" s="40">
        <v>3000</v>
      </c>
      <c r="H28" s="38">
        <f t="shared" si="1"/>
        <v>0.26190476190476192</v>
      </c>
      <c r="I28" s="56">
        <f t="shared" si="2"/>
        <v>84000</v>
      </c>
    </row>
    <row r="29" spans="1:9" ht="15.75" x14ac:dyDescent="0.25">
      <c r="A29" s="4" t="s">
        <v>9</v>
      </c>
      <c r="B29" s="40">
        <v>15000</v>
      </c>
      <c r="C29" s="40">
        <v>24000</v>
      </c>
      <c r="D29" s="40">
        <v>17000</v>
      </c>
      <c r="E29" s="40">
        <v>4000</v>
      </c>
      <c r="F29" s="40">
        <v>3000</v>
      </c>
      <c r="G29" s="40">
        <v>0</v>
      </c>
      <c r="H29" s="38">
        <f t="shared" si="1"/>
        <v>0.1111111111111111</v>
      </c>
      <c r="I29" s="56">
        <f t="shared" si="2"/>
        <v>63000</v>
      </c>
    </row>
    <row r="30" spans="1:9" ht="15.75" x14ac:dyDescent="0.25">
      <c r="A30" s="5" t="s">
        <v>10</v>
      </c>
      <c r="B30" s="45">
        <v>38000</v>
      </c>
      <c r="C30" s="45">
        <v>89000</v>
      </c>
      <c r="D30" s="45">
        <v>89000</v>
      </c>
      <c r="E30" s="45">
        <v>30000</v>
      </c>
      <c r="F30" s="45">
        <v>52000</v>
      </c>
      <c r="G30" s="45">
        <v>37000</v>
      </c>
      <c r="H30" s="46">
        <f t="shared" si="1"/>
        <v>0.35522388059701493</v>
      </c>
      <c r="I30" s="56">
        <f t="shared" si="2"/>
        <v>335000</v>
      </c>
    </row>
    <row r="33" spans="1:1" ht="26.25" x14ac:dyDescent="0.4">
      <c r="A33" s="53" t="s">
        <v>45</v>
      </c>
    </row>
  </sheetData>
  <mergeCells count="1">
    <mergeCell ref="A18:G18"/>
  </mergeCells>
  <conditionalFormatting sqref="H20:H30">
    <cfRule type="cellIs" dxfId="13" priority="2" operator="greaterThanOrEqual">
      <formula>0.5</formula>
    </cfRule>
  </conditionalFormatting>
  <conditionalFormatting sqref="D5:D15">
    <cfRule type="top10" dxfId="12" priority="1" rank="3"/>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0C9B-1A00-4AB2-9A16-D396839BE519}">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8">
        <v>61870</v>
      </c>
      <c r="C5" s="14">
        <v>71770</v>
      </c>
      <c r="D5" s="33">
        <f>(C5-B5)/B5</f>
        <v>0.16001293033780509</v>
      </c>
      <c r="E5" s="33"/>
    </row>
    <row r="6" spans="1:6" ht="15.75" x14ac:dyDescent="0.25">
      <c r="A6" s="4" t="s">
        <v>4</v>
      </c>
      <c r="B6" s="16">
        <v>11710</v>
      </c>
      <c r="C6" s="15">
        <v>14770</v>
      </c>
      <c r="D6" s="33">
        <f t="shared" ref="D6:D14" si="0">(C6-B6)/B6</f>
        <v>0.26131511528608026</v>
      </c>
      <c r="E6" s="33"/>
    </row>
    <row r="7" spans="1:6" ht="15.75" x14ac:dyDescent="0.25">
      <c r="A7" s="4" t="s">
        <v>5</v>
      </c>
      <c r="B7" s="15">
        <v>1140</v>
      </c>
      <c r="C7" s="15">
        <v>1370</v>
      </c>
      <c r="D7" s="33">
        <f t="shared" si="0"/>
        <v>0.20175438596491227</v>
      </c>
      <c r="E7" s="33"/>
    </row>
    <row r="8" spans="1:6" ht="15.75" x14ac:dyDescent="0.25">
      <c r="A8" s="4" t="s">
        <v>14</v>
      </c>
      <c r="B8" s="18">
        <v>14110</v>
      </c>
      <c r="C8" s="14">
        <v>16600</v>
      </c>
      <c r="D8" s="33">
        <f t="shared" si="0"/>
        <v>0.17647058823529413</v>
      </c>
      <c r="E8" s="33"/>
    </row>
    <row r="9" spans="1:6" ht="15.75" x14ac:dyDescent="0.25">
      <c r="A9" s="4" t="s">
        <v>6</v>
      </c>
      <c r="B9" s="16">
        <v>21230</v>
      </c>
      <c r="C9" s="15">
        <v>24830</v>
      </c>
      <c r="D9" s="33">
        <f t="shared" si="0"/>
        <v>0.16957136128120584</v>
      </c>
      <c r="E9" s="33"/>
    </row>
    <row r="10" spans="1:6" ht="15.75" x14ac:dyDescent="0.25">
      <c r="A10" s="4" t="s">
        <v>13</v>
      </c>
      <c r="B10" s="18">
        <v>17810</v>
      </c>
      <c r="C10" s="14">
        <v>20980</v>
      </c>
      <c r="D10" s="33">
        <f t="shared" si="0"/>
        <v>0.17798989331836046</v>
      </c>
      <c r="E10" s="33"/>
    </row>
    <row r="11" spans="1:6" ht="15.75" x14ac:dyDescent="0.25">
      <c r="A11" s="4" t="s">
        <v>7</v>
      </c>
      <c r="B11" s="16">
        <v>11870</v>
      </c>
      <c r="C11" s="15">
        <v>14030</v>
      </c>
      <c r="D11" s="33">
        <f t="shared" si="0"/>
        <v>0.18197135636057288</v>
      </c>
      <c r="E11" s="33"/>
    </row>
    <row r="12" spans="1:6" ht="15.75" x14ac:dyDescent="0.25">
      <c r="A12" s="4" t="s">
        <v>15</v>
      </c>
      <c r="B12" s="18">
        <v>65340</v>
      </c>
      <c r="C12" s="14">
        <v>75390</v>
      </c>
      <c r="D12" s="33">
        <f t="shared" si="0"/>
        <v>0.15381083562901746</v>
      </c>
      <c r="E12" s="33"/>
    </row>
    <row r="13" spans="1:6" ht="15.75" x14ac:dyDescent="0.25">
      <c r="A13" s="4" t="s">
        <v>8</v>
      </c>
      <c r="B13" s="18">
        <v>102550</v>
      </c>
      <c r="C13" s="14">
        <v>118960</v>
      </c>
      <c r="D13" s="33">
        <f t="shared" si="0"/>
        <v>0.16001950268161871</v>
      </c>
      <c r="E13" s="33"/>
    </row>
    <row r="14" spans="1:6" ht="15.75" x14ac:dyDescent="0.25">
      <c r="A14" s="4" t="s">
        <v>9</v>
      </c>
      <c r="B14" s="16">
        <v>94970</v>
      </c>
      <c r="C14" s="15">
        <v>122310</v>
      </c>
      <c r="D14" s="33">
        <f t="shared" si="0"/>
        <v>0.28788038327893017</v>
      </c>
      <c r="E14" s="33"/>
    </row>
    <row r="15" spans="1:6" ht="15.75" x14ac:dyDescent="0.25">
      <c r="A15" s="5" t="s">
        <v>10</v>
      </c>
      <c r="B15" s="13">
        <f>SUM(B5:B14)</f>
        <v>402600</v>
      </c>
      <c r="C15" s="13">
        <f>SUM(C5:C14)</f>
        <v>481010</v>
      </c>
      <c r="D15" s="34">
        <f>(C15-B15)/B15</f>
        <v>0.19475906607054147</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3000</v>
      </c>
      <c r="D20" s="40">
        <v>4000</v>
      </c>
      <c r="E20" s="40">
        <v>3000</v>
      </c>
      <c r="F20" s="40">
        <v>11000</v>
      </c>
      <c r="G20" s="40">
        <v>3000</v>
      </c>
      <c r="H20" s="38">
        <f>(E20+F20+G20)/SUM(B20:G20)</f>
        <v>0.70833333333333337</v>
      </c>
      <c r="I20" s="56">
        <f>SUM(B20:G20)</f>
        <v>24000</v>
      </c>
    </row>
    <row r="21" spans="1:9" ht="15.75" x14ac:dyDescent="0.25">
      <c r="A21" s="4" t="s">
        <v>4</v>
      </c>
      <c r="B21" s="40">
        <v>0</v>
      </c>
      <c r="C21" s="40">
        <v>0</v>
      </c>
      <c r="D21" s="40">
        <v>1000</v>
      </c>
      <c r="E21" s="40">
        <v>1000</v>
      </c>
      <c r="F21" s="40">
        <v>3000</v>
      </c>
      <c r="G21" s="40">
        <v>1000</v>
      </c>
      <c r="H21" s="38">
        <f t="shared" ref="H21:H30" si="1">(E21+F21+G21)/SUM(B21:G21)</f>
        <v>0.83333333333333337</v>
      </c>
      <c r="I21" s="56">
        <f t="shared" ref="I21:I30" si="2">SUM(B21:G21)</f>
        <v>6000</v>
      </c>
    </row>
    <row r="22" spans="1:9" ht="15.75" x14ac:dyDescent="0.25">
      <c r="A22" s="4" t="s">
        <v>5</v>
      </c>
      <c r="B22" s="40">
        <v>0</v>
      </c>
      <c r="C22" s="40">
        <v>0</v>
      </c>
      <c r="D22" s="40">
        <v>0</v>
      </c>
      <c r="E22" s="40">
        <v>0</v>
      </c>
      <c r="F22" s="40">
        <v>0</v>
      </c>
      <c r="G22" s="40">
        <v>0</v>
      </c>
      <c r="H22" s="38" t="e">
        <f t="shared" si="1"/>
        <v>#DIV/0!</v>
      </c>
      <c r="I22" s="56">
        <f t="shared" si="2"/>
        <v>0</v>
      </c>
    </row>
    <row r="23" spans="1:9" ht="15.75" x14ac:dyDescent="0.25">
      <c r="A23" s="4" t="s">
        <v>14</v>
      </c>
      <c r="B23" s="40">
        <v>0</v>
      </c>
      <c r="C23" s="40">
        <v>0</v>
      </c>
      <c r="D23" s="40">
        <v>1000</v>
      </c>
      <c r="E23" s="40">
        <v>1000</v>
      </c>
      <c r="F23" s="40">
        <v>2000</v>
      </c>
      <c r="G23" s="40">
        <v>1000</v>
      </c>
      <c r="H23" s="38">
        <f t="shared" si="1"/>
        <v>0.8</v>
      </c>
      <c r="I23" s="56">
        <f t="shared" si="2"/>
        <v>5000</v>
      </c>
    </row>
    <row r="24" spans="1:9" ht="15.75" x14ac:dyDescent="0.25">
      <c r="A24" s="4" t="s">
        <v>6</v>
      </c>
      <c r="B24" s="40">
        <v>0</v>
      </c>
      <c r="C24" s="40">
        <v>0</v>
      </c>
      <c r="D24" s="40">
        <v>0</v>
      </c>
      <c r="E24" s="40">
        <v>0</v>
      </c>
      <c r="F24" s="40">
        <v>4000</v>
      </c>
      <c r="G24" s="40">
        <v>3000</v>
      </c>
      <c r="H24" s="38">
        <f t="shared" si="1"/>
        <v>1</v>
      </c>
      <c r="I24" s="56">
        <f t="shared" si="2"/>
        <v>7000</v>
      </c>
    </row>
    <row r="25" spans="1:9" ht="15.75" x14ac:dyDescent="0.25">
      <c r="A25" s="4" t="s">
        <v>13</v>
      </c>
      <c r="B25" s="40">
        <v>0</v>
      </c>
      <c r="C25" s="40">
        <v>0</v>
      </c>
      <c r="D25" s="40">
        <v>1000</v>
      </c>
      <c r="E25" s="40">
        <v>1000</v>
      </c>
      <c r="F25" s="40">
        <v>3000</v>
      </c>
      <c r="G25" s="40">
        <v>2000</v>
      </c>
      <c r="H25" s="38">
        <f t="shared" si="1"/>
        <v>0.8571428571428571</v>
      </c>
      <c r="I25" s="56">
        <f t="shared" si="2"/>
        <v>7000</v>
      </c>
    </row>
    <row r="26" spans="1:9" ht="15.75" x14ac:dyDescent="0.25">
      <c r="A26" s="4" t="s">
        <v>7</v>
      </c>
      <c r="B26" s="40">
        <v>0</v>
      </c>
      <c r="C26" s="40">
        <v>1000</v>
      </c>
      <c r="D26" s="40">
        <v>1000</v>
      </c>
      <c r="E26" s="40">
        <v>2000</v>
      </c>
      <c r="F26" s="40">
        <v>0</v>
      </c>
      <c r="G26" s="40">
        <v>0</v>
      </c>
      <c r="H26" s="38">
        <f t="shared" si="1"/>
        <v>0.5</v>
      </c>
      <c r="I26" s="56">
        <f t="shared" si="2"/>
        <v>4000</v>
      </c>
    </row>
    <row r="27" spans="1:9" ht="15.75" x14ac:dyDescent="0.25">
      <c r="A27" s="4" t="s">
        <v>15</v>
      </c>
      <c r="B27" s="40">
        <v>2000</v>
      </c>
      <c r="C27" s="40">
        <v>8000</v>
      </c>
      <c r="D27" s="40">
        <v>9000</v>
      </c>
      <c r="E27" s="40">
        <v>3000</v>
      </c>
      <c r="F27" s="40">
        <v>3000</v>
      </c>
      <c r="G27" s="40">
        <v>0</v>
      </c>
      <c r="H27" s="38">
        <f t="shared" si="1"/>
        <v>0.24</v>
      </c>
      <c r="I27" s="56">
        <f t="shared" si="2"/>
        <v>25000</v>
      </c>
    </row>
    <row r="28" spans="1:9" ht="15.75" x14ac:dyDescent="0.25">
      <c r="A28" s="4" t="s">
        <v>8</v>
      </c>
      <c r="B28" s="40">
        <v>2000</v>
      </c>
      <c r="C28" s="40">
        <v>8000</v>
      </c>
      <c r="D28" s="40">
        <v>13000</v>
      </c>
      <c r="E28" s="40">
        <v>5000</v>
      </c>
      <c r="F28" s="40">
        <v>11000</v>
      </c>
      <c r="G28" s="40">
        <v>1000</v>
      </c>
      <c r="H28" s="38">
        <f t="shared" si="1"/>
        <v>0.42499999999999999</v>
      </c>
      <c r="I28" s="56">
        <f t="shared" si="2"/>
        <v>40000</v>
      </c>
    </row>
    <row r="29" spans="1:9" ht="15.75" x14ac:dyDescent="0.25">
      <c r="A29" s="4" t="s">
        <v>9</v>
      </c>
      <c r="B29" s="40">
        <v>3000</v>
      </c>
      <c r="C29" s="40">
        <v>17000</v>
      </c>
      <c r="D29" s="40">
        <v>10000</v>
      </c>
      <c r="E29" s="40">
        <v>6000</v>
      </c>
      <c r="F29" s="40">
        <v>4000</v>
      </c>
      <c r="G29" s="40">
        <v>0</v>
      </c>
      <c r="H29" s="38">
        <f t="shared" si="1"/>
        <v>0.25</v>
      </c>
      <c r="I29" s="56">
        <f t="shared" si="2"/>
        <v>40000</v>
      </c>
    </row>
    <row r="30" spans="1:9" ht="15.75" x14ac:dyDescent="0.25">
      <c r="A30" s="5" t="s">
        <v>10</v>
      </c>
      <c r="B30" s="45">
        <v>6000</v>
      </c>
      <c r="C30" s="45">
        <v>40000</v>
      </c>
      <c r="D30" s="45">
        <v>40000</v>
      </c>
      <c r="E30" s="45">
        <v>22000</v>
      </c>
      <c r="F30" s="45">
        <v>41000</v>
      </c>
      <c r="G30" s="45">
        <v>10000</v>
      </c>
      <c r="H30" s="46">
        <f t="shared" si="1"/>
        <v>0.45911949685534592</v>
      </c>
      <c r="I30" s="56">
        <f t="shared" si="2"/>
        <v>159000</v>
      </c>
    </row>
    <row r="33" spans="1:1" ht="26.25" x14ac:dyDescent="0.4">
      <c r="A33" s="53" t="s">
        <v>45</v>
      </c>
    </row>
  </sheetData>
  <mergeCells count="1">
    <mergeCell ref="A18:G18"/>
  </mergeCells>
  <conditionalFormatting sqref="H20:H30">
    <cfRule type="cellIs" dxfId="11" priority="2" operator="greaterThanOrEqual">
      <formula>0.5</formula>
    </cfRule>
  </conditionalFormatting>
  <conditionalFormatting sqref="D5:D15">
    <cfRule type="top10" dxfId="10" priority="1" rank="3"/>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69639-B99E-4331-A5BC-6414D8691D6C}">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8">
        <v>252820</v>
      </c>
      <c r="C5" s="14">
        <v>297660</v>
      </c>
      <c r="D5" s="33">
        <f>(C5-B5)/B5</f>
        <v>0.17735938612451546</v>
      </c>
      <c r="E5" s="33"/>
    </row>
    <row r="6" spans="1:6" ht="15.75" x14ac:dyDescent="0.25">
      <c r="A6" s="4" t="s">
        <v>4</v>
      </c>
      <c r="B6" s="15">
        <v>78580</v>
      </c>
      <c r="C6" s="15">
        <v>93130</v>
      </c>
      <c r="D6" s="33">
        <f t="shared" ref="D6:D14" si="0">(C6-B6)/B6</f>
        <v>0.18516161873250192</v>
      </c>
      <c r="E6" s="33"/>
    </row>
    <row r="7" spans="1:6" ht="15.75" x14ac:dyDescent="0.25">
      <c r="A7" s="4" t="s">
        <v>5</v>
      </c>
      <c r="B7" s="15">
        <v>9920</v>
      </c>
      <c r="C7" s="15">
        <v>12460</v>
      </c>
      <c r="D7" s="33">
        <f t="shared" si="0"/>
        <v>0.25604838709677419</v>
      </c>
      <c r="E7" s="33"/>
    </row>
    <row r="8" spans="1:6" ht="15.75" x14ac:dyDescent="0.25">
      <c r="A8" s="4" t="s">
        <v>14</v>
      </c>
      <c r="B8" s="14">
        <v>96150</v>
      </c>
      <c r="C8" s="14">
        <v>119000</v>
      </c>
      <c r="D8" s="33">
        <f t="shared" si="0"/>
        <v>0.23764950598023921</v>
      </c>
      <c r="E8" s="33"/>
    </row>
    <row r="9" spans="1:6" ht="15.75" x14ac:dyDescent="0.25">
      <c r="A9" s="4" t="s">
        <v>6</v>
      </c>
      <c r="B9" s="16">
        <v>106330</v>
      </c>
      <c r="C9" s="15">
        <v>124480</v>
      </c>
      <c r="D9" s="33">
        <f t="shared" si="0"/>
        <v>0.17069500611304431</v>
      </c>
      <c r="E9" s="33"/>
    </row>
    <row r="10" spans="1:6" ht="15.75" x14ac:dyDescent="0.25">
      <c r="A10" s="4" t="s">
        <v>13</v>
      </c>
      <c r="B10" s="19">
        <v>75000</v>
      </c>
      <c r="C10" s="14">
        <v>96180</v>
      </c>
      <c r="D10" s="33">
        <f t="shared" si="0"/>
        <v>0.28239999999999998</v>
      </c>
      <c r="E10" s="33"/>
    </row>
    <row r="11" spans="1:6" ht="15.75" x14ac:dyDescent="0.25">
      <c r="A11" s="4" t="s">
        <v>7</v>
      </c>
      <c r="B11" s="15">
        <v>41480</v>
      </c>
      <c r="C11" s="15">
        <v>55560</v>
      </c>
      <c r="D11" s="33">
        <f t="shared" si="0"/>
        <v>0.3394406943105111</v>
      </c>
      <c r="E11" s="33"/>
    </row>
    <row r="12" spans="1:6" ht="15.75" x14ac:dyDescent="0.25">
      <c r="A12" s="4" t="s">
        <v>15</v>
      </c>
      <c r="B12" s="18">
        <v>285580</v>
      </c>
      <c r="C12" s="14">
        <v>339040</v>
      </c>
      <c r="D12" s="33">
        <f t="shared" si="0"/>
        <v>0.18719798305203444</v>
      </c>
      <c r="E12" s="33"/>
    </row>
    <row r="13" spans="1:6" ht="15.75" x14ac:dyDescent="0.25">
      <c r="A13" s="4" t="s">
        <v>8</v>
      </c>
      <c r="B13" s="18">
        <v>461330</v>
      </c>
      <c r="C13" s="14">
        <v>530440</v>
      </c>
      <c r="D13" s="33">
        <f t="shared" si="0"/>
        <v>0.14980599570806147</v>
      </c>
      <c r="E13" s="33"/>
    </row>
    <row r="14" spans="1:6" ht="15.75" x14ac:dyDescent="0.25">
      <c r="A14" s="4" t="s">
        <v>9</v>
      </c>
      <c r="B14" s="16">
        <v>379410</v>
      </c>
      <c r="C14" s="15">
        <v>417340</v>
      </c>
      <c r="D14" s="33">
        <f t="shared" si="0"/>
        <v>9.9971007617089686E-2</v>
      </c>
      <c r="E14" s="33"/>
    </row>
    <row r="15" spans="1:6" ht="15.75" x14ac:dyDescent="0.25">
      <c r="A15" s="5" t="s">
        <v>10</v>
      </c>
      <c r="B15" s="20">
        <f>SUM(B5:B14)</f>
        <v>1786600</v>
      </c>
      <c r="C15" s="20">
        <f>SUM(C5:C14)</f>
        <v>2085290</v>
      </c>
      <c r="D15" s="34">
        <f>(C15-B15)/B15</f>
        <v>0.16718347699541028</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2000</v>
      </c>
      <c r="C20" s="40">
        <v>11000</v>
      </c>
      <c r="D20" s="40">
        <v>22000</v>
      </c>
      <c r="E20" s="40">
        <v>8000</v>
      </c>
      <c r="F20" s="40">
        <v>39000</v>
      </c>
      <c r="G20" s="40">
        <v>18000</v>
      </c>
      <c r="H20" s="38">
        <f>(E20+F20+G20)/SUM(B20:G20)</f>
        <v>0.65</v>
      </c>
      <c r="I20" s="56">
        <f>SUM(B20:G20)</f>
        <v>100000</v>
      </c>
    </row>
    <row r="21" spans="1:9" ht="15.75" x14ac:dyDescent="0.25">
      <c r="A21" s="4" t="s">
        <v>4</v>
      </c>
      <c r="B21" s="40">
        <v>0</v>
      </c>
      <c r="C21" s="40">
        <v>2000</v>
      </c>
      <c r="D21" s="40">
        <v>4000</v>
      </c>
      <c r="E21" s="40">
        <v>4000</v>
      </c>
      <c r="F21" s="40">
        <v>14000</v>
      </c>
      <c r="G21" s="40">
        <v>8000</v>
      </c>
      <c r="H21" s="38">
        <f t="shared" ref="H21:H30" si="1">(E21+F21+G21)/SUM(B21:G21)</f>
        <v>0.8125</v>
      </c>
      <c r="I21" s="56">
        <f t="shared" ref="I21:I30" si="2">SUM(B21:G21)</f>
        <v>32000</v>
      </c>
    </row>
    <row r="22" spans="1:9" ht="15.75" x14ac:dyDescent="0.25">
      <c r="A22" s="4" t="s">
        <v>5</v>
      </c>
      <c r="B22" s="40">
        <v>0</v>
      </c>
      <c r="C22" s="40">
        <v>0</v>
      </c>
      <c r="D22" s="40">
        <v>0</v>
      </c>
      <c r="E22" s="40">
        <v>0</v>
      </c>
      <c r="F22" s="40">
        <v>1000</v>
      </c>
      <c r="G22" s="40">
        <v>3000</v>
      </c>
      <c r="H22" s="38">
        <f t="shared" si="1"/>
        <v>1</v>
      </c>
      <c r="I22" s="56">
        <f t="shared" si="2"/>
        <v>4000</v>
      </c>
    </row>
    <row r="23" spans="1:9" ht="15.75" x14ac:dyDescent="0.25">
      <c r="A23" s="4" t="s">
        <v>14</v>
      </c>
      <c r="B23" s="40">
        <v>0</v>
      </c>
      <c r="C23" s="40">
        <v>3000</v>
      </c>
      <c r="D23" s="40">
        <v>7000</v>
      </c>
      <c r="E23" s="40">
        <v>3000</v>
      </c>
      <c r="F23" s="40">
        <v>21000</v>
      </c>
      <c r="G23" s="40">
        <v>6000</v>
      </c>
      <c r="H23" s="38">
        <f t="shared" si="1"/>
        <v>0.75</v>
      </c>
      <c r="I23" s="56">
        <f t="shared" si="2"/>
        <v>40000</v>
      </c>
    </row>
    <row r="24" spans="1:9" ht="15.75" x14ac:dyDescent="0.25">
      <c r="A24" s="4" t="s">
        <v>6</v>
      </c>
      <c r="B24" s="40">
        <v>0</v>
      </c>
      <c r="C24" s="40">
        <v>1000</v>
      </c>
      <c r="D24" s="40">
        <v>3000</v>
      </c>
      <c r="E24" s="40">
        <v>2000</v>
      </c>
      <c r="F24" s="40">
        <v>11000</v>
      </c>
      <c r="G24" s="40">
        <v>24000</v>
      </c>
      <c r="H24" s="38">
        <f t="shared" si="1"/>
        <v>0.90243902439024393</v>
      </c>
      <c r="I24" s="56">
        <f t="shared" si="2"/>
        <v>41000</v>
      </c>
    </row>
    <row r="25" spans="1:9" ht="15.75" x14ac:dyDescent="0.25">
      <c r="A25" s="4" t="s">
        <v>13</v>
      </c>
      <c r="B25" s="40">
        <v>0</v>
      </c>
      <c r="C25" s="40">
        <v>1000</v>
      </c>
      <c r="D25" s="40">
        <v>4000</v>
      </c>
      <c r="E25" s="40">
        <v>6000</v>
      </c>
      <c r="F25" s="40">
        <v>9000</v>
      </c>
      <c r="G25" s="40">
        <v>12000</v>
      </c>
      <c r="H25" s="38">
        <f t="shared" si="1"/>
        <v>0.84375</v>
      </c>
      <c r="I25" s="56">
        <f t="shared" si="2"/>
        <v>32000</v>
      </c>
    </row>
    <row r="26" spans="1:9" ht="15.75" x14ac:dyDescent="0.25">
      <c r="A26" s="4" t="s">
        <v>7</v>
      </c>
      <c r="B26" s="40">
        <v>1000</v>
      </c>
      <c r="C26" s="40">
        <v>4000</v>
      </c>
      <c r="D26" s="40">
        <v>7000</v>
      </c>
      <c r="E26" s="40">
        <v>3000</v>
      </c>
      <c r="F26" s="40">
        <v>2000</v>
      </c>
      <c r="G26" s="40">
        <v>1000</v>
      </c>
      <c r="H26" s="38">
        <f t="shared" si="1"/>
        <v>0.33333333333333331</v>
      </c>
      <c r="I26" s="56">
        <f t="shared" si="2"/>
        <v>18000</v>
      </c>
    </row>
    <row r="27" spans="1:9" ht="15.75" x14ac:dyDescent="0.25">
      <c r="A27" s="4" t="s">
        <v>15</v>
      </c>
      <c r="B27" s="40">
        <v>25000</v>
      </c>
      <c r="C27" s="40">
        <v>32000</v>
      </c>
      <c r="D27" s="40">
        <v>35000</v>
      </c>
      <c r="E27" s="40">
        <v>8000</v>
      </c>
      <c r="F27" s="40">
        <v>11000</v>
      </c>
      <c r="G27" s="40">
        <v>2000</v>
      </c>
      <c r="H27" s="38">
        <f t="shared" si="1"/>
        <v>0.18584070796460178</v>
      </c>
      <c r="I27" s="56">
        <f t="shared" si="2"/>
        <v>113000</v>
      </c>
    </row>
    <row r="28" spans="1:9" ht="15.75" x14ac:dyDescent="0.25">
      <c r="A28" s="4" t="s">
        <v>8</v>
      </c>
      <c r="B28" s="40">
        <v>7000</v>
      </c>
      <c r="C28" s="40">
        <v>42000</v>
      </c>
      <c r="D28" s="40">
        <v>67000</v>
      </c>
      <c r="E28" s="40">
        <v>18000</v>
      </c>
      <c r="F28" s="40">
        <v>37000</v>
      </c>
      <c r="G28" s="40">
        <v>6000</v>
      </c>
      <c r="H28" s="38">
        <f t="shared" si="1"/>
        <v>0.34463276836158191</v>
      </c>
      <c r="I28" s="56">
        <f t="shared" si="2"/>
        <v>177000</v>
      </c>
    </row>
    <row r="29" spans="1:9" ht="15.75" x14ac:dyDescent="0.25">
      <c r="A29" s="4" t="s">
        <v>9</v>
      </c>
      <c r="B29" s="40">
        <v>30000</v>
      </c>
      <c r="C29" s="40">
        <v>52000</v>
      </c>
      <c r="D29" s="40">
        <v>38000</v>
      </c>
      <c r="E29" s="40">
        <v>11000</v>
      </c>
      <c r="F29" s="40">
        <v>8000</v>
      </c>
      <c r="G29" s="40">
        <v>1000</v>
      </c>
      <c r="H29" s="38">
        <f t="shared" si="1"/>
        <v>0.14285714285714285</v>
      </c>
      <c r="I29" s="56">
        <f t="shared" si="2"/>
        <v>140000</v>
      </c>
    </row>
    <row r="30" spans="1:9" ht="15.75" x14ac:dyDescent="0.25">
      <c r="A30" s="5" t="s">
        <v>10</v>
      </c>
      <c r="B30" s="45">
        <v>66000</v>
      </c>
      <c r="C30" s="45">
        <v>148000</v>
      </c>
      <c r="D30" s="45">
        <v>187000</v>
      </c>
      <c r="E30" s="45">
        <v>61000</v>
      </c>
      <c r="F30" s="45">
        <v>152000</v>
      </c>
      <c r="G30" s="45">
        <v>80000</v>
      </c>
      <c r="H30" s="46">
        <f t="shared" si="1"/>
        <v>0.42219020172910665</v>
      </c>
      <c r="I30" s="56">
        <f t="shared" si="2"/>
        <v>694000</v>
      </c>
    </row>
    <row r="33" spans="1:1" ht="26.25" x14ac:dyDescent="0.4">
      <c r="A33" s="53" t="s">
        <v>45</v>
      </c>
    </row>
  </sheetData>
  <mergeCells count="1">
    <mergeCell ref="A18:G18"/>
  </mergeCells>
  <conditionalFormatting sqref="H20:H30">
    <cfRule type="cellIs" dxfId="9" priority="2" operator="greaterThanOrEqual">
      <formula>0.5</formula>
    </cfRule>
  </conditionalFormatting>
  <conditionalFormatting sqref="D5:D15">
    <cfRule type="top10" dxfId="8" priority="1" rank="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5526B-C945-4B6C-9F15-148539EEC355}">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6">
        <v>66760</v>
      </c>
      <c r="C5" s="15">
        <v>75440</v>
      </c>
      <c r="D5" s="33">
        <f>(C5-B5)/B5</f>
        <v>0.13001797483523067</v>
      </c>
      <c r="E5" s="33"/>
    </row>
    <row r="6" spans="1:6" ht="15.75" x14ac:dyDescent="0.25">
      <c r="A6" s="4" t="s">
        <v>4</v>
      </c>
      <c r="B6" s="16">
        <v>12500</v>
      </c>
      <c r="C6" s="15">
        <v>14930</v>
      </c>
      <c r="D6" s="33">
        <f t="shared" ref="D6:D14" si="0">(C6-B6)/B6</f>
        <v>0.19439999999999999</v>
      </c>
      <c r="E6" s="33"/>
    </row>
    <row r="7" spans="1:6" ht="15.75" x14ac:dyDescent="0.25">
      <c r="A7" s="4" t="s">
        <v>5</v>
      </c>
      <c r="B7" s="16">
        <v>1360</v>
      </c>
      <c r="C7" s="15">
        <v>1670</v>
      </c>
      <c r="D7" s="33">
        <f t="shared" si="0"/>
        <v>0.22794117647058823</v>
      </c>
      <c r="E7" s="33"/>
    </row>
    <row r="8" spans="1:6" ht="15.75" x14ac:dyDescent="0.25">
      <c r="A8" s="4" t="s">
        <v>14</v>
      </c>
      <c r="B8" s="18">
        <v>17690</v>
      </c>
      <c r="C8" s="14">
        <v>21370</v>
      </c>
      <c r="D8" s="33">
        <f t="shared" si="0"/>
        <v>0.20802713397399661</v>
      </c>
      <c r="E8" s="33"/>
    </row>
    <row r="9" spans="1:6" ht="15.75" x14ac:dyDescent="0.25">
      <c r="A9" s="4" t="s">
        <v>6</v>
      </c>
      <c r="B9" s="16">
        <v>24580</v>
      </c>
      <c r="C9" s="15">
        <v>28240</v>
      </c>
      <c r="D9" s="33">
        <f t="shared" si="0"/>
        <v>0.14890154597233524</v>
      </c>
      <c r="E9" s="33"/>
    </row>
    <row r="10" spans="1:6" ht="15.75" x14ac:dyDescent="0.25">
      <c r="A10" s="4" t="s">
        <v>13</v>
      </c>
      <c r="B10" s="18">
        <v>22350</v>
      </c>
      <c r="C10" s="14">
        <v>26830</v>
      </c>
      <c r="D10" s="33">
        <f t="shared" si="0"/>
        <v>0.20044742729306489</v>
      </c>
      <c r="E10" s="33"/>
    </row>
    <row r="11" spans="1:6" ht="15.75" x14ac:dyDescent="0.25">
      <c r="A11" s="4" t="s">
        <v>7</v>
      </c>
      <c r="B11" s="16">
        <v>9560</v>
      </c>
      <c r="C11" s="15">
        <v>11620</v>
      </c>
      <c r="D11" s="33">
        <f t="shared" si="0"/>
        <v>0.21548117154811716</v>
      </c>
      <c r="E11" s="33"/>
    </row>
    <row r="12" spans="1:6" ht="15.75" x14ac:dyDescent="0.25">
      <c r="A12" s="4" t="s">
        <v>15</v>
      </c>
      <c r="B12" s="18">
        <v>74540</v>
      </c>
      <c r="C12" s="14">
        <v>87080</v>
      </c>
      <c r="D12" s="33">
        <f t="shared" si="0"/>
        <v>0.16823182184062249</v>
      </c>
      <c r="E12" s="33"/>
    </row>
    <row r="13" spans="1:6" ht="15.75" x14ac:dyDescent="0.25">
      <c r="A13" s="4" t="s">
        <v>8</v>
      </c>
      <c r="B13" s="18">
        <v>120260</v>
      </c>
      <c r="C13" s="14">
        <v>136230</v>
      </c>
      <c r="D13" s="33">
        <f t="shared" si="0"/>
        <v>0.13279560951272243</v>
      </c>
      <c r="E13" s="33"/>
    </row>
    <row r="14" spans="1:6" ht="15.75" x14ac:dyDescent="0.25">
      <c r="A14" s="4" t="s">
        <v>9</v>
      </c>
      <c r="B14" s="16">
        <v>98850</v>
      </c>
      <c r="C14" s="15">
        <v>114970</v>
      </c>
      <c r="D14" s="33">
        <f t="shared" si="0"/>
        <v>0.16307536671724834</v>
      </c>
      <c r="E14" s="33"/>
    </row>
    <row r="15" spans="1:6" ht="15.75" x14ac:dyDescent="0.25">
      <c r="A15" s="5" t="s">
        <v>10</v>
      </c>
      <c r="B15" s="13">
        <f>SUM(B5:B14)</f>
        <v>448450</v>
      </c>
      <c r="C15" s="13">
        <f>SUM(C5:C14)</f>
        <v>518380</v>
      </c>
      <c r="D15" s="34">
        <f>(C15-B15)/B15</f>
        <v>0.15593711673542202</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2000</v>
      </c>
      <c r="D20" s="40">
        <v>5000</v>
      </c>
      <c r="E20" s="40">
        <v>4000</v>
      </c>
      <c r="F20" s="40">
        <v>11000</v>
      </c>
      <c r="G20" s="40">
        <v>3000</v>
      </c>
      <c r="H20" s="38">
        <f>(E20+F20+G20)/SUM(B20:G20)</f>
        <v>0.72</v>
      </c>
      <c r="I20" s="56">
        <f>SUM(B20:G20)</f>
        <v>25000</v>
      </c>
    </row>
    <row r="21" spans="1:9" ht="15.75" x14ac:dyDescent="0.25">
      <c r="A21" s="4" t="s">
        <v>4</v>
      </c>
      <c r="B21" s="40">
        <v>0</v>
      </c>
      <c r="C21" s="40">
        <v>0</v>
      </c>
      <c r="D21" s="40">
        <v>1000</v>
      </c>
      <c r="E21" s="40">
        <v>0</v>
      </c>
      <c r="F21" s="40">
        <v>3000</v>
      </c>
      <c r="G21" s="40">
        <v>1000</v>
      </c>
      <c r="H21" s="38">
        <f t="shared" ref="H21:H30" si="1">(E21+F21+G21)/SUM(B21:G21)</f>
        <v>0.8</v>
      </c>
      <c r="I21" s="56">
        <f t="shared" ref="I21:I30" si="2">SUM(B21:G21)</f>
        <v>5000</v>
      </c>
    </row>
    <row r="22" spans="1:9" ht="15.75" x14ac:dyDescent="0.25">
      <c r="A22" s="4" t="s">
        <v>5</v>
      </c>
      <c r="B22" s="40">
        <v>0</v>
      </c>
      <c r="C22" s="40">
        <v>0</v>
      </c>
      <c r="D22" s="40">
        <v>0</v>
      </c>
      <c r="E22" s="40">
        <v>0</v>
      </c>
      <c r="F22" s="40">
        <v>0</v>
      </c>
      <c r="G22" s="40">
        <v>0</v>
      </c>
      <c r="H22" s="38" t="e">
        <f t="shared" si="1"/>
        <v>#DIV/0!</v>
      </c>
      <c r="I22" s="56">
        <f t="shared" si="2"/>
        <v>0</v>
      </c>
    </row>
    <row r="23" spans="1:9" ht="15.75" x14ac:dyDescent="0.25">
      <c r="A23" s="4" t="s">
        <v>14</v>
      </c>
      <c r="B23" s="40">
        <v>0</v>
      </c>
      <c r="C23" s="40">
        <v>0</v>
      </c>
      <c r="D23" s="40">
        <v>1000</v>
      </c>
      <c r="E23" s="40">
        <v>1000</v>
      </c>
      <c r="F23" s="40">
        <v>2000</v>
      </c>
      <c r="G23" s="40">
        <v>3000</v>
      </c>
      <c r="H23" s="38">
        <f t="shared" si="1"/>
        <v>0.8571428571428571</v>
      </c>
      <c r="I23" s="56">
        <f t="shared" si="2"/>
        <v>7000</v>
      </c>
    </row>
    <row r="24" spans="1:9" ht="15.75" x14ac:dyDescent="0.25">
      <c r="A24" s="4" t="s">
        <v>6</v>
      </c>
      <c r="B24" s="40">
        <v>0</v>
      </c>
      <c r="C24" s="40">
        <v>1000</v>
      </c>
      <c r="D24" s="40">
        <v>2000</v>
      </c>
      <c r="E24" s="40">
        <v>1000</v>
      </c>
      <c r="F24" s="40">
        <v>5000</v>
      </c>
      <c r="G24" s="40">
        <v>1000</v>
      </c>
      <c r="H24" s="38">
        <f t="shared" si="1"/>
        <v>0.7</v>
      </c>
      <c r="I24" s="56">
        <f t="shared" si="2"/>
        <v>10000</v>
      </c>
    </row>
    <row r="25" spans="1:9" ht="15.75" x14ac:dyDescent="0.25">
      <c r="A25" s="4" t="s">
        <v>13</v>
      </c>
      <c r="B25" s="40">
        <v>0</v>
      </c>
      <c r="C25" s="40">
        <v>4000</v>
      </c>
      <c r="D25" s="40">
        <v>2000</v>
      </c>
      <c r="E25" s="40">
        <v>1000</v>
      </c>
      <c r="F25" s="40">
        <v>1000</v>
      </c>
      <c r="G25" s="40">
        <v>0</v>
      </c>
      <c r="H25" s="38">
        <f t="shared" si="1"/>
        <v>0.25</v>
      </c>
      <c r="I25" s="56">
        <f t="shared" si="2"/>
        <v>8000</v>
      </c>
    </row>
    <row r="26" spans="1:9" ht="15.75" x14ac:dyDescent="0.25">
      <c r="A26" s="4" t="s">
        <v>7</v>
      </c>
      <c r="B26" s="40">
        <v>0</v>
      </c>
      <c r="C26" s="40">
        <v>1000</v>
      </c>
      <c r="D26" s="40">
        <v>2000</v>
      </c>
      <c r="E26" s="40">
        <v>0</v>
      </c>
      <c r="F26" s="40">
        <v>1000</v>
      </c>
      <c r="G26" s="40">
        <v>0</v>
      </c>
      <c r="H26" s="38">
        <f t="shared" si="1"/>
        <v>0.25</v>
      </c>
      <c r="I26" s="56">
        <f t="shared" si="2"/>
        <v>4000</v>
      </c>
    </row>
    <row r="27" spans="1:9" ht="15.75" x14ac:dyDescent="0.25">
      <c r="A27" s="4" t="s">
        <v>15</v>
      </c>
      <c r="B27" s="40">
        <v>2000</v>
      </c>
      <c r="C27" s="40">
        <v>14000</v>
      </c>
      <c r="D27" s="40">
        <v>5000</v>
      </c>
      <c r="E27" s="40">
        <v>3000</v>
      </c>
      <c r="F27" s="40">
        <v>4000</v>
      </c>
      <c r="G27" s="40">
        <v>1000</v>
      </c>
      <c r="H27" s="38">
        <f t="shared" si="1"/>
        <v>0.27586206896551724</v>
      </c>
      <c r="I27" s="56">
        <f t="shared" si="2"/>
        <v>29000</v>
      </c>
    </row>
    <row r="28" spans="1:9" ht="15.75" x14ac:dyDescent="0.25">
      <c r="A28" s="4" t="s">
        <v>8</v>
      </c>
      <c r="B28" s="40">
        <v>2000</v>
      </c>
      <c r="C28" s="40">
        <v>17000</v>
      </c>
      <c r="D28" s="40">
        <v>15000</v>
      </c>
      <c r="E28" s="40">
        <v>6000</v>
      </c>
      <c r="F28" s="40">
        <v>5000</v>
      </c>
      <c r="G28" s="40">
        <v>0</v>
      </c>
      <c r="H28" s="38">
        <f t="shared" si="1"/>
        <v>0.24444444444444444</v>
      </c>
      <c r="I28" s="56">
        <f t="shared" si="2"/>
        <v>45000</v>
      </c>
    </row>
    <row r="29" spans="1:9" ht="15.75" x14ac:dyDescent="0.25">
      <c r="A29" s="4" t="s">
        <v>9</v>
      </c>
      <c r="B29" s="40">
        <v>2000</v>
      </c>
      <c r="C29" s="40">
        <v>14000</v>
      </c>
      <c r="D29" s="40">
        <v>9000</v>
      </c>
      <c r="E29" s="40">
        <v>5000</v>
      </c>
      <c r="F29" s="40">
        <v>6000</v>
      </c>
      <c r="G29" s="40">
        <v>2000</v>
      </c>
      <c r="H29" s="38">
        <f t="shared" si="1"/>
        <v>0.34210526315789475</v>
      </c>
      <c r="I29" s="56">
        <f t="shared" si="2"/>
        <v>38000</v>
      </c>
    </row>
    <row r="30" spans="1:9" ht="15.75" x14ac:dyDescent="0.25">
      <c r="A30" s="5" t="s">
        <v>10</v>
      </c>
      <c r="B30" s="45">
        <v>6000</v>
      </c>
      <c r="C30" s="45">
        <v>55000</v>
      </c>
      <c r="D30" s="45">
        <v>41000</v>
      </c>
      <c r="E30" s="45">
        <v>22000</v>
      </c>
      <c r="F30" s="45">
        <v>38000</v>
      </c>
      <c r="G30" s="45">
        <v>11000</v>
      </c>
      <c r="H30" s="46">
        <f t="shared" si="1"/>
        <v>0.41040462427745666</v>
      </c>
      <c r="I30" s="56">
        <f t="shared" si="2"/>
        <v>173000</v>
      </c>
    </row>
    <row r="33" spans="1:1" ht="26.25" x14ac:dyDescent="0.4">
      <c r="A33" s="53" t="s">
        <v>45</v>
      </c>
    </row>
  </sheetData>
  <mergeCells count="1">
    <mergeCell ref="A18:G18"/>
  </mergeCells>
  <conditionalFormatting sqref="H20:H30">
    <cfRule type="cellIs" dxfId="7" priority="2" operator="greaterThanOrEqual">
      <formula>0.5</formula>
    </cfRule>
  </conditionalFormatting>
  <conditionalFormatting sqref="D5:D15">
    <cfRule type="top10" dxfId="6" priority="1" rank="3"/>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34DC-2BE0-49A2-A6BC-61405E805BEE}">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8">
        <v>198960</v>
      </c>
      <c r="C5" s="14">
        <v>263610</v>
      </c>
      <c r="D5" s="33">
        <f>(C5-B5)/B5</f>
        <v>0.32493968636911941</v>
      </c>
      <c r="E5" s="33"/>
    </row>
    <row r="6" spans="1:6" ht="15.75" x14ac:dyDescent="0.25">
      <c r="A6" s="4" t="s">
        <v>4</v>
      </c>
      <c r="B6" s="15">
        <v>59750</v>
      </c>
      <c r="C6" s="15">
        <v>81200</v>
      </c>
      <c r="D6" s="33">
        <f t="shared" ref="D6:D14" si="0">(C6-B6)/B6</f>
        <v>0.35899581589958157</v>
      </c>
      <c r="E6" s="33"/>
    </row>
    <row r="7" spans="1:6" ht="15.75" x14ac:dyDescent="0.25">
      <c r="A7" s="4" t="s">
        <v>5</v>
      </c>
      <c r="B7" s="15">
        <v>5650</v>
      </c>
      <c r="C7" s="15">
        <v>7590</v>
      </c>
      <c r="D7" s="33">
        <f t="shared" si="0"/>
        <v>0.3433628318584071</v>
      </c>
      <c r="E7" s="33"/>
    </row>
    <row r="8" spans="1:6" ht="15.75" x14ac:dyDescent="0.25">
      <c r="A8" s="4" t="s">
        <v>14</v>
      </c>
      <c r="B8" s="14">
        <v>60630</v>
      </c>
      <c r="C8" s="14">
        <v>79680</v>
      </c>
      <c r="D8" s="33">
        <f t="shared" si="0"/>
        <v>0.31420089064819395</v>
      </c>
      <c r="E8" s="33"/>
    </row>
    <row r="9" spans="1:6" ht="15.75" x14ac:dyDescent="0.25">
      <c r="A9" s="4" t="s">
        <v>6</v>
      </c>
      <c r="B9" s="15">
        <v>77160</v>
      </c>
      <c r="C9" s="15">
        <v>106080</v>
      </c>
      <c r="D9" s="33">
        <f t="shared" si="0"/>
        <v>0.37480559875583203</v>
      </c>
      <c r="E9" s="33"/>
    </row>
    <row r="10" spans="1:6" ht="15.75" x14ac:dyDescent="0.25">
      <c r="A10" s="4" t="s">
        <v>13</v>
      </c>
      <c r="B10" s="19">
        <v>46620</v>
      </c>
      <c r="C10" s="14">
        <v>64900</v>
      </c>
      <c r="D10" s="33">
        <f t="shared" si="0"/>
        <v>0.39210639210639209</v>
      </c>
      <c r="E10" s="33"/>
    </row>
    <row r="11" spans="1:6" ht="15.75" x14ac:dyDescent="0.25">
      <c r="A11" s="4" t="s">
        <v>7</v>
      </c>
      <c r="B11" s="15">
        <v>27770</v>
      </c>
      <c r="C11" s="15">
        <v>40350</v>
      </c>
      <c r="D11" s="33">
        <f t="shared" si="0"/>
        <v>0.45300684191573642</v>
      </c>
      <c r="E11" s="33"/>
    </row>
    <row r="12" spans="1:6" ht="15.75" x14ac:dyDescent="0.25">
      <c r="A12" s="4" t="s">
        <v>15</v>
      </c>
      <c r="B12" s="14">
        <v>181870</v>
      </c>
      <c r="C12" s="14">
        <v>230470</v>
      </c>
      <c r="D12" s="33">
        <f t="shared" si="0"/>
        <v>0.2672238412052565</v>
      </c>
      <c r="E12" s="33"/>
    </row>
    <row r="13" spans="1:6" ht="15.75" x14ac:dyDescent="0.25">
      <c r="A13" s="4" t="s">
        <v>8</v>
      </c>
      <c r="B13" s="18">
        <v>395330</v>
      </c>
      <c r="C13" s="14">
        <v>499760</v>
      </c>
      <c r="D13" s="33">
        <f t="shared" si="0"/>
        <v>0.26415905699036246</v>
      </c>
      <c r="E13" s="33"/>
    </row>
    <row r="14" spans="1:6" ht="15.75" x14ac:dyDescent="0.25">
      <c r="A14" s="4" t="s">
        <v>9</v>
      </c>
      <c r="B14" s="15">
        <v>271190</v>
      </c>
      <c r="C14" s="15">
        <v>331820</v>
      </c>
      <c r="D14" s="33">
        <f t="shared" si="0"/>
        <v>0.22357019064124783</v>
      </c>
      <c r="E14" s="33"/>
    </row>
    <row r="15" spans="1:6" ht="15.75" x14ac:dyDescent="0.25">
      <c r="A15" s="5" t="s">
        <v>10</v>
      </c>
      <c r="B15" s="20">
        <f>SUM(B5:B14)</f>
        <v>1324930</v>
      </c>
      <c r="C15" s="20">
        <f>SUM(C5:C14)</f>
        <v>1705460</v>
      </c>
      <c r="D15" s="34">
        <f>(C15-B15)/B15</f>
        <v>0.28720762606326372</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1000</v>
      </c>
      <c r="C20" s="40">
        <v>7000</v>
      </c>
      <c r="D20" s="40">
        <v>24000</v>
      </c>
      <c r="E20" s="40">
        <v>6000</v>
      </c>
      <c r="F20" s="40">
        <v>35000</v>
      </c>
      <c r="G20" s="40">
        <v>14000</v>
      </c>
      <c r="H20" s="38">
        <f>(E20+F20+G20)/SUM(B20:G20)</f>
        <v>0.63218390804597702</v>
      </c>
      <c r="I20" s="56">
        <f>SUM(B20:G20)</f>
        <v>87000</v>
      </c>
    </row>
    <row r="21" spans="1:9" ht="15.75" x14ac:dyDescent="0.25">
      <c r="A21" s="4" t="s">
        <v>4</v>
      </c>
      <c r="B21" s="40">
        <v>0</v>
      </c>
      <c r="C21" s="40">
        <v>2000</v>
      </c>
      <c r="D21" s="40">
        <v>6000</v>
      </c>
      <c r="E21" s="40">
        <v>3000</v>
      </c>
      <c r="F21" s="40">
        <v>11000</v>
      </c>
      <c r="G21" s="40">
        <v>6000</v>
      </c>
      <c r="H21" s="38">
        <f t="shared" ref="H21:H30" si="1">(E21+F21+G21)/SUM(B21:G21)</f>
        <v>0.7142857142857143</v>
      </c>
      <c r="I21" s="56">
        <f t="shared" ref="I21:I30" si="2">SUM(B21:G21)</f>
        <v>28000</v>
      </c>
    </row>
    <row r="22" spans="1:9" ht="15.75" x14ac:dyDescent="0.25">
      <c r="A22" s="4" t="s">
        <v>5</v>
      </c>
      <c r="B22" s="40">
        <v>0</v>
      </c>
      <c r="C22" s="40">
        <v>0</v>
      </c>
      <c r="D22" s="40">
        <v>0</v>
      </c>
      <c r="E22" s="40">
        <v>0</v>
      </c>
      <c r="F22" s="40">
        <v>1000</v>
      </c>
      <c r="G22" s="40">
        <v>1000</v>
      </c>
      <c r="H22" s="38">
        <f t="shared" si="1"/>
        <v>1</v>
      </c>
      <c r="I22" s="56">
        <f t="shared" si="2"/>
        <v>2000</v>
      </c>
    </row>
    <row r="23" spans="1:9" ht="15.75" x14ac:dyDescent="0.25">
      <c r="A23" s="4" t="s">
        <v>14</v>
      </c>
      <c r="B23" s="40">
        <v>0</v>
      </c>
      <c r="C23" s="40">
        <v>1000</v>
      </c>
      <c r="D23" s="40">
        <v>2000</v>
      </c>
      <c r="E23" s="40">
        <v>5000</v>
      </c>
      <c r="F23" s="40">
        <v>6000</v>
      </c>
      <c r="G23" s="40">
        <v>12000</v>
      </c>
      <c r="H23" s="38">
        <f t="shared" si="1"/>
        <v>0.88461538461538458</v>
      </c>
      <c r="I23" s="56">
        <f t="shared" si="2"/>
        <v>26000</v>
      </c>
    </row>
    <row r="24" spans="1:9" ht="15.75" x14ac:dyDescent="0.25">
      <c r="A24" s="4" t="s">
        <v>6</v>
      </c>
      <c r="B24" s="40">
        <v>1000</v>
      </c>
      <c r="C24" s="40">
        <v>5000</v>
      </c>
      <c r="D24" s="40">
        <v>8000</v>
      </c>
      <c r="E24" s="40">
        <v>6000</v>
      </c>
      <c r="F24" s="40">
        <v>12000</v>
      </c>
      <c r="G24" s="40">
        <v>5000</v>
      </c>
      <c r="H24" s="38">
        <f t="shared" si="1"/>
        <v>0.6216216216216216</v>
      </c>
      <c r="I24" s="56">
        <f t="shared" si="2"/>
        <v>37000</v>
      </c>
    </row>
    <row r="25" spans="1:9" ht="15.75" x14ac:dyDescent="0.25">
      <c r="A25" s="4" t="s">
        <v>13</v>
      </c>
      <c r="B25" s="40">
        <v>1000</v>
      </c>
      <c r="C25" s="40">
        <v>4000</v>
      </c>
      <c r="D25" s="40">
        <v>9000</v>
      </c>
      <c r="E25" s="40">
        <v>2000</v>
      </c>
      <c r="F25" s="40">
        <v>4000</v>
      </c>
      <c r="G25" s="40">
        <v>2000</v>
      </c>
      <c r="H25" s="38">
        <f t="shared" si="1"/>
        <v>0.36363636363636365</v>
      </c>
      <c r="I25" s="56">
        <f t="shared" si="2"/>
        <v>22000</v>
      </c>
    </row>
    <row r="26" spans="1:9" ht="15.75" x14ac:dyDescent="0.25">
      <c r="A26" s="4" t="s">
        <v>7</v>
      </c>
      <c r="B26" s="40">
        <v>0</v>
      </c>
      <c r="C26" s="40">
        <v>2000</v>
      </c>
      <c r="D26" s="40">
        <v>6000</v>
      </c>
      <c r="E26" s="40">
        <v>2000</v>
      </c>
      <c r="F26" s="40">
        <v>2000</v>
      </c>
      <c r="G26" s="40">
        <v>0</v>
      </c>
      <c r="H26" s="38">
        <f t="shared" si="1"/>
        <v>0.33333333333333331</v>
      </c>
      <c r="I26" s="56">
        <f t="shared" si="2"/>
        <v>12000</v>
      </c>
    </row>
    <row r="27" spans="1:9" ht="15.75" x14ac:dyDescent="0.25">
      <c r="A27" s="4" t="s">
        <v>15</v>
      </c>
      <c r="B27" s="40">
        <v>16000</v>
      </c>
      <c r="C27" s="40">
        <v>22000</v>
      </c>
      <c r="D27" s="40">
        <v>21000</v>
      </c>
      <c r="E27" s="40">
        <v>6000</v>
      </c>
      <c r="F27" s="40">
        <v>10000</v>
      </c>
      <c r="G27" s="40">
        <v>2000</v>
      </c>
      <c r="H27" s="38">
        <f t="shared" si="1"/>
        <v>0.23376623376623376</v>
      </c>
      <c r="I27" s="56">
        <f t="shared" si="2"/>
        <v>77000</v>
      </c>
    </row>
    <row r="28" spans="1:9" ht="15.75" x14ac:dyDescent="0.25">
      <c r="A28" s="4" t="s">
        <v>8</v>
      </c>
      <c r="B28" s="40">
        <v>30000</v>
      </c>
      <c r="C28" s="40">
        <v>61000</v>
      </c>
      <c r="D28" s="40">
        <v>47000</v>
      </c>
      <c r="E28" s="40">
        <v>10000</v>
      </c>
      <c r="F28" s="40">
        <v>15000</v>
      </c>
      <c r="G28" s="40">
        <v>3000</v>
      </c>
      <c r="H28" s="38">
        <f t="shared" si="1"/>
        <v>0.16867469879518071</v>
      </c>
      <c r="I28" s="56">
        <f t="shared" si="2"/>
        <v>166000</v>
      </c>
    </row>
    <row r="29" spans="1:9" ht="15.75" x14ac:dyDescent="0.25">
      <c r="A29" s="4" t="s">
        <v>9</v>
      </c>
      <c r="B29" s="40">
        <v>13000</v>
      </c>
      <c r="C29" s="40">
        <v>37000</v>
      </c>
      <c r="D29" s="40">
        <v>29000</v>
      </c>
      <c r="E29" s="40">
        <v>10000</v>
      </c>
      <c r="F29" s="40">
        <v>15000</v>
      </c>
      <c r="G29" s="40">
        <v>7000</v>
      </c>
      <c r="H29" s="38">
        <f t="shared" si="1"/>
        <v>0.28828828828828829</v>
      </c>
      <c r="I29" s="56">
        <f t="shared" si="2"/>
        <v>111000</v>
      </c>
    </row>
    <row r="30" spans="1:9" ht="15.75" x14ac:dyDescent="0.25">
      <c r="A30" s="5" t="s">
        <v>10</v>
      </c>
      <c r="B30" s="45">
        <v>62000</v>
      </c>
      <c r="C30" s="45">
        <v>141000</v>
      </c>
      <c r="D30" s="45">
        <v>152000</v>
      </c>
      <c r="E30" s="45">
        <v>51000</v>
      </c>
      <c r="F30" s="45">
        <v>110000</v>
      </c>
      <c r="G30" s="45">
        <v>52000</v>
      </c>
      <c r="H30" s="46">
        <f t="shared" si="1"/>
        <v>0.375</v>
      </c>
      <c r="I30" s="56">
        <f t="shared" si="2"/>
        <v>568000</v>
      </c>
    </row>
    <row r="33" spans="1:1" ht="26.25" x14ac:dyDescent="0.4">
      <c r="A33" s="53" t="s">
        <v>45</v>
      </c>
    </row>
  </sheetData>
  <mergeCells count="1">
    <mergeCell ref="A18:G18"/>
  </mergeCells>
  <conditionalFormatting sqref="H20:H30">
    <cfRule type="cellIs" dxfId="5" priority="2" operator="greaterThanOrEqual">
      <formula>0.5</formula>
    </cfRule>
  </conditionalFormatting>
  <conditionalFormatting sqref="D5:D15">
    <cfRule type="top10" dxfId="4" priority="1" rank="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DDA6D-6344-4939-8E2F-4B0A89C46833}">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8">
        <v>420280</v>
      </c>
      <c r="C5" s="14">
        <v>503270</v>
      </c>
      <c r="D5" s="33">
        <f>(C5-B5)/B5</f>
        <v>0.19746359569810604</v>
      </c>
      <c r="E5" s="33"/>
    </row>
    <row r="6" spans="1:6" ht="15.75" x14ac:dyDescent="0.25">
      <c r="A6" s="4" t="s">
        <v>4</v>
      </c>
      <c r="B6" s="16">
        <v>199440</v>
      </c>
      <c r="C6" s="15">
        <v>242700</v>
      </c>
      <c r="D6" s="33">
        <f t="shared" ref="D6:D14" si="0">(C6-B6)/B6</f>
        <v>0.21690734055354993</v>
      </c>
      <c r="E6" s="33"/>
    </row>
    <row r="7" spans="1:6" ht="15.75" x14ac:dyDescent="0.25">
      <c r="A7" s="4" t="s">
        <v>5</v>
      </c>
      <c r="B7" s="15">
        <v>22550</v>
      </c>
      <c r="C7" s="15">
        <v>28070</v>
      </c>
      <c r="D7" s="33">
        <f t="shared" si="0"/>
        <v>0.24478935698447893</v>
      </c>
      <c r="E7" s="33"/>
    </row>
    <row r="8" spans="1:6" ht="15.75" x14ac:dyDescent="0.25">
      <c r="A8" s="4" t="s">
        <v>14</v>
      </c>
      <c r="B8" s="18">
        <v>153060</v>
      </c>
      <c r="C8" s="14">
        <v>183790</v>
      </c>
      <c r="D8" s="33">
        <f t="shared" si="0"/>
        <v>0.20077093950084934</v>
      </c>
      <c r="E8" s="33"/>
    </row>
    <row r="9" spans="1:6" ht="15.75" x14ac:dyDescent="0.25">
      <c r="A9" s="4" t="s">
        <v>6</v>
      </c>
      <c r="B9" s="15">
        <v>161620</v>
      </c>
      <c r="C9" s="15">
        <v>190020</v>
      </c>
      <c r="D9" s="33">
        <f t="shared" si="0"/>
        <v>0.17572082663036753</v>
      </c>
      <c r="E9" s="33"/>
    </row>
    <row r="10" spans="1:6" ht="15.75" x14ac:dyDescent="0.25">
      <c r="A10" s="4" t="s">
        <v>13</v>
      </c>
      <c r="B10" s="19">
        <v>131070</v>
      </c>
      <c r="C10" s="14">
        <v>165740</v>
      </c>
      <c r="D10" s="33">
        <f t="shared" si="0"/>
        <v>0.26451514457923248</v>
      </c>
      <c r="E10" s="33"/>
    </row>
    <row r="11" spans="1:6" ht="15.75" x14ac:dyDescent="0.25">
      <c r="A11" s="4" t="s">
        <v>7</v>
      </c>
      <c r="B11" s="15">
        <v>65810</v>
      </c>
      <c r="C11" s="15">
        <v>87410</v>
      </c>
      <c r="D11" s="33">
        <f t="shared" si="0"/>
        <v>0.32821759611001367</v>
      </c>
      <c r="E11" s="33"/>
    </row>
    <row r="12" spans="1:6" ht="15.75" x14ac:dyDescent="0.25">
      <c r="A12" s="4" t="s">
        <v>15</v>
      </c>
      <c r="B12" s="18">
        <v>497840</v>
      </c>
      <c r="C12" s="14">
        <v>582700</v>
      </c>
      <c r="D12" s="33">
        <f t="shared" si="0"/>
        <v>0.17045637152498794</v>
      </c>
      <c r="E12" s="33"/>
    </row>
    <row r="13" spans="1:6" ht="15.75" x14ac:dyDescent="0.25">
      <c r="A13" s="4" t="s">
        <v>8</v>
      </c>
      <c r="B13" s="18">
        <v>779980</v>
      </c>
      <c r="C13" s="14">
        <v>888040</v>
      </c>
      <c r="D13" s="33">
        <f t="shared" si="0"/>
        <v>0.13854201389779225</v>
      </c>
      <c r="E13" s="33"/>
    </row>
    <row r="14" spans="1:6" ht="15.75" x14ac:dyDescent="0.25">
      <c r="A14" s="4" t="s">
        <v>9</v>
      </c>
      <c r="B14" s="16">
        <v>616430</v>
      </c>
      <c r="C14" s="15">
        <v>665270</v>
      </c>
      <c r="D14" s="33">
        <f t="shared" si="0"/>
        <v>7.9230407345521794E-2</v>
      </c>
      <c r="E14" s="33"/>
    </row>
    <row r="15" spans="1:6" ht="15.75" x14ac:dyDescent="0.25">
      <c r="A15" s="5" t="s">
        <v>10</v>
      </c>
      <c r="B15" s="22">
        <f>SUM(B5:B14)</f>
        <v>3048080</v>
      </c>
      <c r="C15" s="22">
        <f>SUM(C5:C14)</f>
        <v>3537010</v>
      </c>
      <c r="D15" s="34">
        <f>(C15-B15)/B15</f>
        <v>0.16040589485840268</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3000</v>
      </c>
      <c r="C20" s="40">
        <v>18000</v>
      </c>
      <c r="D20" s="40">
        <v>34000</v>
      </c>
      <c r="E20" s="40">
        <v>16000</v>
      </c>
      <c r="F20" s="40">
        <v>64000</v>
      </c>
      <c r="G20" s="40">
        <v>33000</v>
      </c>
      <c r="H20" s="38">
        <f>(E20+F20+G20)/SUM(B20:G20)</f>
        <v>0.67261904761904767</v>
      </c>
      <c r="I20" s="56">
        <f>SUM(B20:G20)</f>
        <v>168000</v>
      </c>
    </row>
    <row r="21" spans="1:9" ht="15.75" x14ac:dyDescent="0.25">
      <c r="A21" s="4" t="s">
        <v>4</v>
      </c>
      <c r="B21" s="40">
        <v>1000</v>
      </c>
      <c r="C21" s="40">
        <v>5000</v>
      </c>
      <c r="D21" s="40">
        <v>13000</v>
      </c>
      <c r="E21" s="40">
        <v>8000</v>
      </c>
      <c r="F21" s="40">
        <v>35000</v>
      </c>
      <c r="G21" s="40">
        <v>20000</v>
      </c>
      <c r="H21" s="38">
        <f t="shared" ref="H21:H30" si="1">(E21+F21+G21)/SUM(B21:G21)</f>
        <v>0.76829268292682928</v>
      </c>
      <c r="I21" s="56">
        <f t="shared" ref="I21:I30" si="2">SUM(B21:G21)</f>
        <v>82000</v>
      </c>
    </row>
    <row r="22" spans="1:9" ht="15.75" x14ac:dyDescent="0.25">
      <c r="A22" s="4" t="s">
        <v>5</v>
      </c>
      <c r="B22" s="40">
        <v>0</v>
      </c>
      <c r="C22" s="40">
        <v>0</v>
      </c>
      <c r="D22" s="40">
        <v>0</v>
      </c>
      <c r="E22" s="40">
        <v>0</v>
      </c>
      <c r="F22" s="40">
        <v>2000</v>
      </c>
      <c r="G22" s="40">
        <v>7000</v>
      </c>
      <c r="H22" s="38">
        <f t="shared" si="1"/>
        <v>1</v>
      </c>
      <c r="I22" s="56">
        <f t="shared" si="2"/>
        <v>9000</v>
      </c>
    </row>
    <row r="23" spans="1:9" ht="15.75" x14ac:dyDescent="0.25">
      <c r="A23" s="4" t="s">
        <v>14</v>
      </c>
      <c r="B23" s="40">
        <v>1000</v>
      </c>
      <c r="C23" s="40">
        <v>5000</v>
      </c>
      <c r="D23" s="40">
        <v>11000</v>
      </c>
      <c r="E23" s="40">
        <v>8000</v>
      </c>
      <c r="F23" s="40">
        <v>24000</v>
      </c>
      <c r="G23" s="40">
        <v>13000</v>
      </c>
      <c r="H23" s="38">
        <f t="shared" si="1"/>
        <v>0.72580645161290325</v>
      </c>
      <c r="I23" s="56">
        <f t="shared" si="2"/>
        <v>62000</v>
      </c>
    </row>
    <row r="24" spans="1:9" ht="15.75" x14ac:dyDescent="0.25">
      <c r="A24" s="4" t="s">
        <v>6</v>
      </c>
      <c r="B24" s="40">
        <v>0</v>
      </c>
      <c r="C24" s="40">
        <v>3000</v>
      </c>
      <c r="D24" s="40">
        <v>8000</v>
      </c>
      <c r="E24" s="40">
        <v>4000</v>
      </c>
      <c r="F24" s="40">
        <v>21000</v>
      </c>
      <c r="G24" s="40">
        <v>27000</v>
      </c>
      <c r="H24" s="38">
        <f t="shared" si="1"/>
        <v>0.82539682539682535</v>
      </c>
      <c r="I24" s="56">
        <f t="shared" si="2"/>
        <v>63000</v>
      </c>
    </row>
    <row r="25" spans="1:9" ht="15.75" x14ac:dyDescent="0.25">
      <c r="A25" s="4" t="s">
        <v>13</v>
      </c>
      <c r="B25" s="40">
        <v>0</v>
      </c>
      <c r="C25" s="40">
        <v>2000</v>
      </c>
      <c r="D25" s="40">
        <v>6000</v>
      </c>
      <c r="E25" s="40">
        <v>12000</v>
      </c>
      <c r="F25" s="40">
        <v>18000</v>
      </c>
      <c r="G25" s="40">
        <v>17000</v>
      </c>
      <c r="H25" s="38">
        <f t="shared" si="1"/>
        <v>0.8545454545454545</v>
      </c>
      <c r="I25" s="56">
        <f t="shared" si="2"/>
        <v>55000</v>
      </c>
    </row>
    <row r="26" spans="1:9" ht="15.75" x14ac:dyDescent="0.25">
      <c r="A26" s="4" t="s">
        <v>7</v>
      </c>
      <c r="B26" s="40">
        <v>2000</v>
      </c>
      <c r="C26" s="40">
        <v>7000</v>
      </c>
      <c r="D26" s="40">
        <v>12000</v>
      </c>
      <c r="E26" s="40">
        <v>4000</v>
      </c>
      <c r="F26" s="40">
        <v>4000</v>
      </c>
      <c r="G26" s="40">
        <v>1000</v>
      </c>
      <c r="H26" s="38">
        <f t="shared" si="1"/>
        <v>0.3</v>
      </c>
      <c r="I26" s="56">
        <f t="shared" si="2"/>
        <v>30000</v>
      </c>
    </row>
    <row r="27" spans="1:9" ht="15.75" x14ac:dyDescent="0.25">
      <c r="A27" s="4" t="s">
        <v>15</v>
      </c>
      <c r="B27" s="40">
        <v>33000</v>
      </c>
      <c r="C27" s="40">
        <v>62000</v>
      </c>
      <c r="D27" s="40">
        <v>56000</v>
      </c>
      <c r="E27" s="40">
        <v>17000</v>
      </c>
      <c r="F27" s="40">
        <v>23000</v>
      </c>
      <c r="G27" s="40">
        <v>4000</v>
      </c>
      <c r="H27" s="38">
        <f t="shared" si="1"/>
        <v>0.22564102564102564</v>
      </c>
      <c r="I27" s="56">
        <f t="shared" si="2"/>
        <v>195000</v>
      </c>
    </row>
    <row r="28" spans="1:9" ht="15.75" x14ac:dyDescent="0.25">
      <c r="A28" s="4" t="s">
        <v>8</v>
      </c>
      <c r="B28" s="40">
        <v>15000</v>
      </c>
      <c r="C28" s="40">
        <v>79000</v>
      </c>
      <c r="D28" s="40">
        <v>96000</v>
      </c>
      <c r="E28" s="40">
        <v>33000</v>
      </c>
      <c r="F28" s="40">
        <v>62000</v>
      </c>
      <c r="G28" s="40">
        <v>10000</v>
      </c>
      <c r="H28" s="38">
        <f t="shared" si="1"/>
        <v>0.3559322033898305</v>
      </c>
      <c r="I28" s="56">
        <f t="shared" si="2"/>
        <v>295000</v>
      </c>
    </row>
    <row r="29" spans="1:9" ht="15.75" x14ac:dyDescent="0.25">
      <c r="A29" s="4" t="s">
        <v>9</v>
      </c>
      <c r="B29" s="40">
        <v>46000</v>
      </c>
      <c r="C29" s="40">
        <v>81000</v>
      </c>
      <c r="D29" s="40">
        <v>56000</v>
      </c>
      <c r="E29" s="40">
        <v>20000</v>
      </c>
      <c r="F29" s="40">
        <v>16000</v>
      </c>
      <c r="G29" s="40">
        <v>3000</v>
      </c>
      <c r="H29" s="38">
        <f t="shared" si="1"/>
        <v>0.17567567567567569</v>
      </c>
      <c r="I29" s="56">
        <f t="shared" si="2"/>
        <v>222000</v>
      </c>
    </row>
    <row r="30" spans="1:9" ht="15.75" x14ac:dyDescent="0.25">
      <c r="A30" s="5" t="s">
        <v>10</v>
      </c>
      <c r="B30" s="45">
        <v>101000</v>
      </c>
      <c r="C30" s="45">
        <v>261000</v>
      </c>
      <c r="D30" s="45">
        <v>292000</v>
      </c>
      <c r="E30" s="45">
        <v>121000</v>
      </c>
      <c r="F30" s="45">
        <v>268000</v>
      </c>
      <c r="G30" s="45">
        <v>134000</v>
      </c>
      <c r="H30" s="46">
        <f t="shared" si="1"/>
        <v>0.44435004248088361</v>
      </c>
      <c r="I30" s="56">
        <f t="shared" si="2"/>
        <v>1177000</v>
      </c>
    </row>
    <row r="33" spans="1:1" ht="26.25" x14ac:dyDescent="0.4">
      <c r="A33" s="53" t="s">
        <v>45</v>
      </c>
    </row>
  </sheetData>
  <mergeCells count="1">
    <mergeCell ref="A18:G18"/>
  </mergeCells>
  <conditionalFormatting sqref="H20:H30">
    <cfRule type="cellIs" dxfId="3" priority="2" operator="greaterThanOrEqual">
      <formula>0.5</formula>
    </cfRule>
  </conditionalFormatting>
  <conditionalFormatting sqref="D5:D15">
    <cfRule type="top10" dxfId="2" priority="1" rank="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E6D9F-D0CE-4989-9180-C5E4E508025D}">
  <dimension ref="A1:I33"/>
  <sheetViews>
    <sheetView workbookViewId="0">
      <selection activeCell="A21" sqref="A21"/>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18">
        <v>44860</v>
      </c>
      <c r="C5" s="14">
        <v>54520</v>
      </c>
      <c r="D5" s="33">
        <f>(C5-B5)/B5</f>
        <v>0.21533660276415514</v>
      </c>
      <c r="E5" s="33"/>
    </row>
    <row r="6" spans="1:6" ht="15.75" x14ac:dyDescent="0.25">
      <c r="A6" s="4" t="s">
        <v>4</v>
      </c>
      <c r="B6" s="16">
        <v>10530</v>
      </c>
      <c r="C6" s="15">
        <v>12680</v>
      </c>
      <c r="D6" s="33">
        <f t="shared" ref="D6:D14" si="0">(C6-B6)/B6</f>
        <v>0.20417853751187084</v>
      </c>
      <c r="E6" s="33"/>
    </row>
    <row r="7" spans="1:6" ht="15.75" x14ac:dyDescent="0.25">
      <c r="A7" s="4" t="s">
        <v>5</v>
      </c>
      <c r="B7" s="16">
        <v>1390</v>
      </c>
      <c r="C7" s="17">
        <v>1720</v>
      </c>
      <c r="D7" s="33">
        <f t="shared" si="0"/>
        <v>0.23741007194244604</v>
      </c>
      <c r="E7" s="33"/>
    </row>
    <row r="8" spans="1:6" ht="15.75" x14ac:dyDescent="0.25">
      <c r="A8" s="4" t="s">
        <v>14</v>
      </c>
      <c r="B8" s="18">
        <v>11740</v>
      </c>
      <c r="C8" s="14">
        <v>14100</v>
      </c>
      <c r="D8" s="33">
        <f t="shared" si="0"/>
        <v>0.20102214650766609</v>
      </c>
      <c r="E8" s="33"/>
    </row>
    <row r="9" spans="1:6" ht="15.75" x14ac:dyDescent="0.25">
      <c r="A9" s="4" t="s">
        <v>6</v>
      </c>
      <c r="B9" s="16">
        <v>16470</v>
      </c>
      <c r="C9" s="15">
        <v>20470</v>
      </c>
      <c r="D9" s="33">
        <f t="shared" si="0"/>
        <v>0.24286581663630843</v>
      </c>
      <c r="E9" s="33"/>
    </row>
    <row r="10" spans="1:6" ht="15.75" x14ac:dyDescent="0.25">
      <c r="A10" s="4" t="s">
        <v>13</v>
      </c>
      <c r="B10" s="18">
        <v>11580</v>
      </c>
      <c r="C10" s="14">
        <v>14340</v>
      </c>
      <c r="D10" s="33">
        <f t="shared" si="0"/>
        <v>0.23834196891191708</v>
      </c>
      <c r="E10" s="33"/>
    </row>
    <row r="11" spans="1:6" ht="15.75" x14ac:dyDescent="0.25">
      <c r="A11" s="4" t="s">
        <v>7</v>
      </c>
      <c r="B11" s="16">
        <v>6020</v>
      </c>
      <c r="C11" s="15">
        <v>7600</v>
      </c>
      <c r="D11" s="33">
        <f t="shared" si="0"/>
        <v>0.26245847176079734</v>
      </c>
      <c r="E11" s="33"/>
    </row>
    <row r="12" spans="1:6" ht="15.75" x14ac:dyDescent="0.25">
      <c r="A12" s="4" t="s">
        <v>15</v>
      </c>
      <c r="B12" s="18">
        <v>49070</v>
      </c>
      <c r="C12" s="14">
        <v>56770</v>
      </c>
      <c r="D12" s="33">
        <f t="shared" si="0"/>
        <v>0.15691868758915833</v>
      </c>
      <c r="E12" s="33"/>
    </row>
    <row r="13" spans="1:6" ht="15.75" x14ac:dyDescent="0.25">
      <c r="A13" s="4" t="s">
        <v>8</v>
      </c>
      <c r="B13" s="18">
        <v>70390</v>
      </c>
      <c r="C13" s="14">
        <v>80030</v>
      </c>
      <c r="D13" s="33">
        <f t="shared" si="0"/>
        <v>0.1369512714874272</v>
      </c>
      <c r="E13" s="33"/>
    </row>
    <row r="14" spans="1:6" ht="15.75" x14ac:dyDescent="0.25">
      <c r="A14" s="4" t="s">
        <v>9</v>
      </c>
      <c r="B14" s="16">
        <v>88780</v>
      </c>
      <c r="C14" s="15">
        <v>100730</v>
      </c>
      <c r="D14" s="33">
        <f t="shared" si="0"/>
        <v>0.13460238792520837</v>
      </c>
      <c r="E14" s="33"/>
    </row>
    <row r="15" spans="1:6" ht="15.75" x14ac:dyDescent="0.25">
      <c r="A15" s="5" t="s">
        <v>10</v>
      </c>
      <c r="B15" s="13">
        <f>SUM(B5:B14)</f>
        <v>310830</v>
      </c>
      <c r="C15" s="13">
        <f>SUM(C5:C14)</f>
        <v>362960</v>
      </c>
      <c r="D15" s="34">
        <f>(C15-B15)/B15</f>
        <v>0.16771225428690925</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1000</v>
      </c>
      <c r="D20" s="40">
        <v>5000</v>
      </c>
      <c r="E20" s="40">
        <v>3000</v>
      </c>
      <c r="F20" s="40">
        <v>6000</v>
      </c>
      <c r="G20" s="40">
        <v>3000</v>
      </c>
      <c r="H20" s="38">
        <f>(E20+F20+G20)/SUM(B20:G20)</f>
        <v>0.66666666666666663</v>
      </c>
      <c r="I20" s="56">
        <f>SUM(B20:G20)</f>
        <v>18000</v>
      </c>
    </row>
    <row r="21" spans="1:9" ht="15.75" x14ac:dyDescent="0.25">
      <c r="A21" s="4" t="s">
        <v>4</v>
      </c>
      <c r="B21" s="40">
        <v>0</v>
      </c>
      <c r="C21" s="40">
        <v>0</v>
      </c>
      <c r="D21" s="40">
        <v>0</v>
      </c>
      <c r="E21" s="40">
        <v>0</v>
      </c>
      <c r="F21" s="40">
        <v>2000</v>
      </c>
      <c r="G21" s="40">
        <v>1000</v>
      </c>
      <c r="H21" s="38">
        <f t="shared" ref="H21:H30" si="1">(E21+F21+G21)/SUM(B21:G21)</f>
        <v>1</v>
      </c>
      <c r="I21" s="56">
        <f t="shared" ref="I21:I30" si="2">SUM(B21:G21)</f>
        <v>3000</v>
      </c>
    </row>
    <row r="22" spans="1:9" ht="15.75" x14ac:dyDescent="0.25">
      <c r="A22" s="4" t="s">
        <v>5</v>
      </c>
      <c r="B22" s="40">
        <v>0</v>
      </c>
      <c r="C22" s="40">
        <v>0</v>
      </c>
      <c r="D22" s="40">
        <v>0</v>
      </c>
      <c r="E22" s="40">
        <v>0</v>
      </c>
      <c r="F22" s="40">
        <v>0</v>
      </c>
      <c r="G22" s="40">
        <v>0</v>
      </c>
      <c r="H22" s="38" t="e">
        <f t="shared" si="1"/>
        <v>#DIV/0!</v>
      </c>
      <c r="I22" s="56">
        <f t="shared" si="2"/>
        <v>0</v>
      </c>
    </row>
    <row r="23" spans="1:9" ht="15.75" x14ac:dyDescent="0.25">
      <c r="A23" s="4" t="s">
        <v>14</v>
      </c>
      <c r="B23" s="40">
        <v>0</v>
      </c>
      <c r="C23" s="40">
        <v>0</v>
      </c>
      <c r="D23" s="40">
        <v>1000</v>
      </c>
      <c r="E23" s="40">
        <v>1000</v>
      </c>
      <c r="F23" s="40">
        <v>1000</v>
      </c>
      <c r="G23" s="40">
        <v>2000</v>
      </c>
      <c r="H23" s="38">
        <f t="shared" si="1"/>
        <v>0.8</v>
      </c>
      <c r="I23" s="56">
        <f t="shared" si="2"/>
        <v>5000</v>
      </c>
    </row>
    <row r="24" spans="1:9" ht="15.75" x14ac:dyDescent="0.25">
      <c r="A24" s="4" t="s">
        <v>6</v>
      </c>
      <c r="B24" s="40">
        <v>0</v>
      </c>
      <c r="C24" s="40">
        <v>0</v>
      </c>
      <c r="D24" s="40">
        <v>2000</v>
      </c>
      <c r="E24" s="40">
        <v>1000</v>
      </c>
      <c r="F24" s="40">
        <v>4000</v>
      </c>
      <c r="G24" s="40">
        <v>0</v>
      </c>
      <c r="H24" s="38">
        <f t="shared" si="1"/>
        <v>0.7142857142857143</v>
      </c>
      <c r="I24" s="56">
        <f t="shared" si="2"/>
        <v>7000</v>
      </c>
    </row>
    <row r="25" spans="1:9" ht="15.75" x14ac:dyDescent="0.25">
      <c r="A25" s="4" t="s">
        <v>13</v>
      </c>
      <c r="B25" s="40">
        <v>0</v>
      </c>
      <c r="C25" s="40">
        <v>2000</v>
      </c>
      <c r="D25" s="40">
        <v>2000</v>
      </c>
      <c r="E25" s="40">
        <v>1000</v>
      </c>
      <c r="F25" s="40">
        <v>0</v>
      </c>
      <c r="G25" s="40">
        <v>0</v>
      </c>
      <c r="H25" s="38">
        <f t="shared" si="1"/>
        <v>0.2</v>
      </c>
      <c r="I25" s="56">
        <f t="shared" si="2"/>
        <v>5000</v>
      </c>
    </row>
    <row r="26" spans="1:9" ht="15.75" x14ac:dyDescent="0.25">
      <c r="A26" s="4" t="s">
        <v>7</v>
      </c>
      <c r="B26" s="40">
        <v>0</v>
      </c>
      <c r="C26" s="40">
        <v>0</v>
      </c>
      <c r="D26" s="40">
        <v>1000</v>
      </c>
      <c r="E26" s="40">
        <v>1000</v>
      </c>
      <c r="F26" s="40">
        <v>0</v>
      </c>
      <c r="G26" s="40">
        <v>0</v>
      </c>
      <c r="H26" s="38">
        <f t="shared" si="1"/>
        <v>0.5</v>
      </c>
      <c r="I26" s="56">
        <f t="shared" si="2"/>
        <v>2000</v>
      </c>
    </row>
    <row r="27" spans="1:9" ht="15.75" x14ac:dyDescent="0.25">
      <c r="A27" s="4" t="s">
        <v>15</v>
      </c>
      <c r="B27" s="40">
        <v>1000</v>
      </c>
      <c r="C27" s="40">
        <v>9000</v>
      </c>
      <c r="D27" s="40">
        <v>5000</v>
      </c>
      <c r="E27" s="40">
        <v>1000</v>
      </c>
      <c r="F27" s="40">
        <v>2000</v>
      </c>
      <c r="G27" s="40">
        <v>0</v>
      </c>
      <c r="H27" s="38">
        <f t="shared" si="1"/>
        <v>0.16666666666666666</v>
      </c>
      <c r="I27" s="56">
        <f t="shared" si="2"/>
        <v>18000</v>
      </c>
    </row>
    <row r="28" spans="1:9" ht="15.75" x14ac:dyDescent="0.25">
      <c r="A28" s="4" t="s">
        <v>8</v>
      </c>
      <c r="B28" s="40">
        <v>2000</v>
      </c>
      <c r="C28" s="40">
        <v>8000</v>
      </c>
      <c r="D28" s="40">
        <v>7000</v>
      </c>
      <c r="E28" s="40">
        <v>6000</v>
      </c>
      <c r="F28" s="40">
        <v>4000</v>
      </c>
      <c r="G28" s="40">
        <v>0</v>
      </c>
      <c r="H28" s="38">
        <f t="shared" si="1"/>
        <v>0.37037037037037035</v>
      </c>
      <c r="I28" s="56">
        <f t="shared" si="2"/>
        <v>27000</v>
      </c>
    </row>
    <row r="29" spans="1:9" ht="15.75" x14ac:dyDescent="0.25">
      <c r="A29" s="4" t="s">
        <v>9</v>
      </c>
      <c r="B29" s="40">
        <v>3000</v>
      </c>
      <c r="C29" s="40">
        <v>15000</v>
      </c>
      <c r="D29" s="40">
        <v>9000</v>
      </c>
      <c r="E29" s="40">
        <v>4000</v>
      </c>
      <c r="F29" s="40">
        <v>2000</v>
      </c>
      <c r="G29" s="40">
        <v>0</v>
      </c>
      <c r="H29" s="38">
        <f t="shared" si="1"/>
        <v>0.18181818181818182</v>
      </c>
      <c r="I29" s="56">
        <f t="shared" si="2"/>
        <v>33000</v>
      </c>
    </row>
    <row r="30" spans="1:9" ht="15.75" x14ac:dyDescent="0.25">
      <c r="A30" s="5" t="s">
        <v>10</v>
      </c>
      <c r="B30" s="45">
        <v>6000</v>
      </c>
      <c r="C30" s="45">
        <v>35000</v>
      </c>
      <c r="D30" s="45">
        <v>32000</v>
      </c>
      <c r="E30" s="45">
        <v>18000</v>
      </c>
      <c r="F30" s="45">
        <v>22000</v>
      </c>
      <c r="G30" s="45">
        <v>7000</v>
      </c>
      <c r="H30" s="46">
        <f t="shared" si="1"/>
        <v>0.39166666666666666</v>
      </c>
      <c r="I30" s="56">
        <f t="shared" si="2"/>
        <v>120000</v>
      </c>
    </row>
    <row r="33" spans="1:1" ht="26.25" x14ac:dyDescent="0.4">
      <c r="A33" s="53" t="s">
        <v>45</v>
      </c>
    </row>
  </sheetData>
  <mergeCells count="1">
    <mergeCell ref="A18:G18"/>
  </mergeCells>
  <conditionalFormatting sqref="H20:H30">
    <cfRule type="cellIs" dxfId="1" priority="2" operator="greaterThanOrEqual">
      <formula>0.5</formula>
    </cfRule>
  </conditionalFormatting>
  <conditionalFormatting sqref="D5:D15">
    <cfRule type="top10" dxfId="0" priority="1" rank="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187E-656D-47A7-A956-599112E7091D}">
  <sheetPr>
    <tabColor theme="4" tint="-0.249977111117893"/>
  </sheetPr>
  <dimension ref="A1:W45"/>
  <sheetViews>
    <sheetView topLeftCell="A30" workbookViewId="0">
      <selection activeCell="F19" sqref="F19"/>
    </sheetView>
  </sheetViews>
  <sheetFormatPr defaultRowHeight="15" x14ac:dyDescent="0.25"/>
  <cols>
    <col min="1" max="1" width="15.42578125" customWidth="1"/>
    <col min="2" max="23" width="11.7109375" customWidth="1"/>
    <col min="24" max="24" width="11.42578125" customWidth="1"/>
  </cols>
  <sheetData>
    <row r="1" spans="1:23" ht="21" x14ac:dyDescent="0.35">
      <c r="A1" s="74" t="s">
        <v>57</v>
      </c>
      <c r="B1" s="74"/>
      <c r="C1" s="74"/>
      <c r="D1" s="74"/>
      <c r="E1" s="74"/>
      <c r="F1" s="74"/>
      <c r="G1" s="74"/>
      <c r="H1" s="74"/>
      <c r="I1" s="74"/>
      <c r="J1" s="74"/>
      <c r="K1" s="74"/>
      <c r="L1" s="74"/>
      <c r="M1" s="74"/>
      <c r="N1" s="74"/>
      <c r="O1" s="74"/>
      <c r="P1" s="74"/>
      <c r="Q1" s="74"/>
      <c r="R1" s="74"/>
      <c r="S1" s="74"/>
      <c r="T1" s="74"/>
      <c r="U1" s="74"/>
      <c r="V1" s="74"/>
      <c r="W1" s="74"/>
    </row>
    <row r="3" spans="1:23" ht="18.75" x14ac:dyDescent="0.3">
      <c r="A3" s="58" t="s">
        <v>53</v>
      </c>
      <c r="B3" s="58"/>
      <c r="C3" s="58"/>
      <c r="D3" s="58"/>
      <c r="E3" s="58"/>
      <c r="F3" s="58"/>
      <c r="G3" s="58"/>
      <c r="H3" s="58"/>
      <c r="I3" s="58"/>
      <c r="J3" s="58"/>
      <c r="K3" s="58"/>
      <c r="L3" s="66"/>
      <c r="M3" s="54"/>
      <c r="N3" s="62"/>
    </row>
    <row r="4" spans="1:23" ht="60" x14ac:dyDescent="0.25">
      <c r="B4" s="37" t="s">
        <v>9</v>
      </c>
      <c r="C4" s="37" t="s">
        <v>15</v>
      </c>
      <c r="D4" s="37" t="s">
        <v>7</v>
      </c>
      <c r="E4" s="37" t="s">
        <v>8</v>
      </c>
      <c r="F4" s="37" t="s">
        <v>12</v>
      </c>
      <c r="G4" s="37" t="s">
        <v>14</v>
      </c>
      <c r="H4" s="37" t="s">
        <v>4</v>
      </c>
      <c r="I4" s="37" t="s">
        <v>13</v>
      </c>
      <c r="J4" s="37" t="s">
        <v>6</v>
      </c>
      <c r="K4" s="37" t="s">
        <v>5</v>
      </c>
      <c r="L4" s="37" t="s">
        <v>10</v>
      </c>
      <c r="M4" s="76"/>
      <c r="N4" s="57"/>
      <c r="O4" s="77"/>
    </row>
    <row r="5" spans="1:23" ht="1.5" customHeight="1" x14ac:dyDescent="0.25">
      <c r="B5" s="35"/>
      <c r="C5" s="35"/>
      <c r="D5" s="35"/>
      <c r="E5" s="35"/>
      <c r="F5" s="36"/>
      <c r="G5" s="35"/>
      <c r="H5" s="35"/>
      <c r="I5" s="35"/>
      <c r="J5" s="35"/>
      <c r="K5" s="35"/>
      <c r="L5" s="35"/>
    </row>
    <row r="6" spans="1:23" x14ac:dyDescent="0.25">
      <c r="A6" t="s">
        <v>25</v>
      </c>
      <c r="B6" s="70">
        <f>SUMIFS('Data Long'!$F:$F,'Data Long'!$B:$B,B$4,'Data Long'!$A:$A,$A6)/SUMIFS('Data Long'!$E:$E,'Data Long'!$B:$B,B$4,'Data Long'!$A:$A,$A6)</f>
        <v>0.15625</v>
      </c>
      <c r="C6" s="70">
        <f>SUMIFS('Data Long'!$F:$F,'Data Long'!$B:$B,C$4,'Data Long'!$A:$A,$A6)/SUMIFS('Data Long'!$E:$E,'Data Long'!$B:$B,C$4,'Data Long'!$A:$A,$A6)</f>
        <v>0.21739130434782608</v>
      </c>
      <c r="D6" s="70">
        <f>SUMIFS('Data Long'!$F:$F,'Data Long'!$B:$B,D$4,'Data Long'!$A:$A,$A6)/SUMIFS('Data Long'!$E:$E,'Data Long'!$B:$B,D$4,'Data Long'!$A:$A,$A6)</f>
        <v>0.25</v>
      </c>
      <c r="E6" s="70">
        <f>SUMIFS('Data Long'!$F:$F,'Data Long'!$B:$B,E$4,'Data Long'!$A:$A,$A6)/SUMIFS('Data Long'!$E:$E,'Data Long'!$B:$B,E$4,'Data Long'!$A:$A,$A6)</f>
        <v>0.22580645161290322</v>
      </c>
      <c r="F6" s="70">
        <f>SUMIFS('Data Long'!$F:$F,'Data Long'!$B:$B,F$4,'Data Long'!$A:$A,$A6)/SUMIFS('Data Long'!$E:$E,'Data Long'!$B:$B,F$4,'Data Long'!$A:$A,$A6)</f>
        <v>0.55555555555555558</v>
      </c>
      <c r="G6" s="70">
        <f>SUMIFS('Data Long'!$F:$F,'Data Long'!$B:$B,G$4,'Data Long'!$A:$A,$A6)/SUMIFS('Data Long'!$E:$E,'Data Long'!$B:$B,G$4,'Data Long'!$A:$A,$A6)</f>
        <v>0.7142857142857143</v>
      </c>
      <c r="H6" s="70">
        <f>SUMIFS('Data Long'!$F:$F,'Data Long'!$B:$B,H$4,'Data Long'!$A:$A,$A6)/SUMIFS('Data Long'!$E:$E,'Data Long'!$B:$B,H$4,'Data Long'!$A:$A,$A6)</f>
        <v>0.83333333333333337</v>
      </c>
      <c r="I6" s="70">
        <f>SUMIFS('Data Long'!$F:$F,'Data Long'!$B:$B,I$4,'Data Long'!$A:$A,$A6)/SUMIFS('Data Long'!$E:$E,'Data Long'!$B:$B,I$4,'Data Long'!$A:$A,$A6)</f>
        <v>0.8</v>
      </c>
      <c r="J6" s="70">
        <f>SUMIFS('Data Long'!$F:$F,'Data Long'!$B:$B,J$4,'Data Long'!$A:$A,$A6)/SUMIFS('Data Long'!$E:$E,'Data Long'!$B:$B,J$4,'Data Long'!$A:$A,$A6)</f>
        <v>0.7142857142857143</v>
      </c>
      <c r="K6" s="70">
        <f>SUMIFS('Data Long'!$F:$F,'Data Long'!$B:$B,K$4,'Data Long'!$A:$A,$A6)/SUMIFS('Data Long'!$E:$E,'Data Long'!$B:$B,K$4,'Data Long'!$A:$A,$A6)</f>
        <v>1</v>
      </c>
      <c r="L6" s="70">
        <f>SUMIFS('Data Long'!$F:$F,'Data Long'!$B:$B,L$4,'Data Long'!$A:$A,$A6)/SUMIFS('Data Long'!$E:$E,'Data Long'!$B:$B,L$4,'Data Long'!$A:$A,$A6)</f>
        <v>0.36090225563909772</v>
      </c>
      <c r="N6" s="62"/>
    </row>
    <row r="7" spans="1:23" x14ac:dyDescent="0.25">
      <c r="A7" t="s">
        <v>26</v>
      </c>
      <c r="B7" s="64">
        <f>((SUMIFS('Data Long'!$F:$F,'Data Long'!$B:$B,B$4,'Data Long'!$A:$A,$A7)/SUMIFS('Data Long'!$E:$E,'Data Long'!$B:$B,B$4,'Data Long'!$A:$A,$A7)))*100</f>
        <v>14.814814814814813</v>
      </c>
      <c r="C7" s="64">
        <f>((SUMIFS('Data Long'!$F:$F,'Data Long'!$B:$B,C$4,'Data Long'!$A:$A,$A7)/SUMIFS('Data Long'!$E:$E,'Data Long'!$B:$B,C$4,'Data Long'!$A:$A,$A7)))*100</f>
        <v>17.977528089887642</v>
      </c>
      <c r="D7" s="64">
        <f>((SUMIFS('Data Long'!$F:$F,'Data Long'!$B:$B,D$4,'Data Long'!$A:$A,$A7)/SUMIFS('Data Long'!$E:$E,'Data Long'!$B:$B,D$4,'Data Long'!$A:$A,$A7)))*100</f>
        <v>22.222222222222221</v>
      </c>
      <c r="E7" s="64">
        <f>((SUMIFS('Data Long'!$F:$F,'Data Long'!$B:$B,E$4,'Data Long'!$A:$A,$A7)/SUMIFS('Data Long'!$E:$E,'Data Long'!$B:$B,E$4,'Data Long'!$A:$A,$A7)))*100</f>
        <v>31.058020477815703</v>
      </c>
      <c r="F7" s="64">
        <f>((SUMIFS('Data Long'!$F:$F,'Data Long'!$B:$B,F$4,'Data Long'!$A:$A,$A7)/SUMIFS('Data Long'!$E:$E,'Data Long'!$B:$B,F$4,'Data Long'!$A:$A,$A7)))*100</f>
        <v>63.815789473684212</v>
      </c>
      <c r="G7" s="64">
        <f>((SUMIFS('Data Long'!$F:$F,'Data Long'!$B:$B,G$4,'Data Long'!$A:$A,$A7)/SUMIFS('Data Long'!$E:$E,'Data Long'!$B:$B,G$4,'Data Long'!$A:$A,$A7)))*100</f>
        <v>63.414634146341463</v>
      </c>
      <c r="H7" s="64">
        <f>((SUMIFS('Data Long'!$F:$F,'Data Long'!$B:$B,H$4,'Data Long'!$A:$A,$A7)/SUMIFS('Data Long'!$E:$E,'Data Long'!$B:$B,H$4,'Data Long'!$A:$A,$A7)))*100</f>
        <v>71.428571428571431</v>
      </c>
      <c r="I7" s="64">
        <f>((SUMIFS('Data Long'!$F:$F,'Data Long'!$B:$B,I$4,'Data Long'!$A:$A,$A7)/SUMIFS('Data Long'!$E:$E,'Data Long'!$B:$B,I$4,'Data Long'!$A:$A,$A7)))*100</f>
        <v>81.25</v>
      </c>
      <c r="J7" s="64">
        <f>((SUMIFS('Data Long'!$F:$F,'Data Long'!$B:$B,J$4,'Data Long'!$A:$A,$A7)/SUMIFS('Data Long'!$E:$E,'Data Long'!$B:$B,J$4,'Data Long'!$A:$A,$A7)))*100</f>
        <v>84.615384615384613</v>
      </c>
      <c r="K7" s="64">
        <f>((SUMIFS('Data Long'!$F:$F,'Data Long'!$B:$B,K$4,'Data Long'!$A:$A,$A7)/SUMIFS('Data Long'!$E:$E,'Data Long'!$B:$B,K$4,'Data Long'!$A:$A,$A7)))*100</f>
        <v>100</v>
      </c>
      <c r="L7" s="64">
        <f>((SUMIFS('Data Long'!$F:$F,'Data Long'!$B:$B,L$4,'Data Long'!$A:$A,$A7)/SUMIFS('Data Long'!$E:$E,'Data Long'!$B:$B,L$4,'Data Long'!$A:$A,$A7)))*100</f>
        <v>39.460539460539465</v>
      </c>
      <c r="N7" s="62"/>
    </row>
    <row r="8" spans="1:23" x14ac:dyDescent="0.25">
      <c r="A8" t="s">
        <v>27</v>
      </c>
      <c r="B8" s="64">
        <f>((SUMIFS('Data Long'!$F:$F,'Data Long'!$B:$B,B$4,'Data Long'!$A:$A,$A8)/SUMIFS('Data Long'!$E:$E,'Data Long'!$B:$B,B$4,'Data Long'!$A:$A,$A8)))*100</f>
        <v>12.072072072072073</v>
      </c>
      <c r="C8" s="64">
        <f>((SUMIFS('Data Long'!$F:$F,'Data Long'!$B:$B,C$4,'Data Long'!$A:$A,$A8)/SUMIFS('Data Long'!$E:$E,'Data Long'!$B:$B,C$4,'Data Long'!$A:$A,$A8)))*100</f>
        <v>18.788958147818345</v>
      </c>
      <c r="D8" s="64">
        <f>((SUMIFS('Data Long'!$F:$F,'Data Long'!$B:$B,D$4,'Data Long'!$A:$A,$A8)/SUMIFS('Data Long'!$E:$E,'Data Long'!$B:$B,D$4,'Data Long'!$A:$A,$A8)))*100</f>
        <v>27.631578947368425</v>
      </c>
      <c r="E8" s="64">
        <f>((SUMIFS('Data Long'!$F:$F,'Data Long'!$B:$B,E$4,'Data Long'!$A:$A,$A8)/SUMIFS('Data Long'!$E:$E,'Data Long'!$B:$B,E$4,'Data Long'!$A:$A,$A8)))*100</f>
        <v>36.308068459657697</v>
      </c>
      <c r="F8" s="64">
        <f>((SUMIFS('Data Long'!$F:$F,'Data Long'!$B:$B,F$4,'Data Long'!$A:$A,$A8)/SUMIFS('Data Long'!$E:$E,'Data Long'!$B:$B,F$4,'Data Long'!$A:$A,$A8)))*100</f>
        <v>69.278996865203752</v>
      </c>
      <c r="G8" s="64">
        <f>((SUMIFS('Data Long'!$F:$F,'Data Long'!$B:$B,G$4,'Data Long'!$A:$A,$A8)/SUMIFS('Data Long'!$E:$E,'Data Long'!$B:$B,G$4,'Data Long'!$A:$A,$A8)))*100</f>
        <v>74.926253687315636</v>
      </c>
      <c r="H8" s="64">
        <f>((SUMIFS('Data Long'!$F:$F,'Data Long'!$B:$B,H$4,'Data Long'!$A:$A,$A8)/SUMIFS('Data Long'!$E:$E,'Data Long'!$B:$B,H$4,'Data Long'!$A:$A,$A8)))*100</f>
        <v>82.298136645962742</v>
      </c>
      <c r="I8" s="64">
        <f>((SUMIFS('Data Long'!$F:$F,'Data Long'!$B:$B,I$4,'Data Long'!$A:$A,$A8)/SUMIFS('Data Long'!$E:$E,'Data Long'!$B:$B,I$4,'Data Long'!$A:$A,$A8)))*100</f>
        <v>80.6949806949807</v>
      </c>
      <c r="J8" s="64">
        <f>((SUMIFS('Data Long'!$F:$F,'Data Long'!$B:$B,J$4,'Data Long'!$A:$A,$A8)/SUMIFS('Data Long'!$E:$E,'Data Long'!$B:$B,J$4,'Data Long'!$A:$A,$A8)))*100</f>
        <v>86.871508379888269</v>
      </c>
      <c r="K8" s="64">
        <f>((SUMIFS('Data Long'!$F:$F,'Data Long'!$B:$B,K$4,'Data Long'!$A:$A,$A8)/SUMIFS('Data Long'!$E:$E,'Data Long'!$B:$B,K$4,'Data Long'!$A:$A,$A8)))*100</f>
        <v>97.435897435897431</v>
      </c>
      <c r="L8" s="64">
        <f>((SUMIFS('Data Long'!$F:$F,'Data Long'!$B:$B,L$4,'Data Long'!$A:$A,$A8)/SUMIFS('Data Long'!$E:$E,'Data Long'!$B:$B,L$4,'Data Long'!$A:$A,$A8)))*100</f>
        <v>43.208895949166006</v>
      </c>
      <c r="M8" s="54"/>
    </row>
    <row r="9" spans="1:23" x14ac:dyDescent="0.25">
      <c r="A9" t="s">
        <v>28</v>
      </c>
      <c r="B9" s="64">
        <f>((SUMIFS('Data Long'!$F:$F,'Data Long'!$B:$B,B$4,'Data Long'!$A:$A,$A9)/SUMIFS('Data Long'!$E:$E,'Data Long'!$B:$B,B$4,'Data Long'!$A:$A,$A9)))*100</f>
        <v>18.75</v>
      </c>
      <c r="C9" s="64">
        <f>((SUMIFS('Data Long'!$F:$F,'Data Long'!$B:$B,C$4,'Data Long'!$A:$A,$A9)/SUMIFS('Data Long'!$E:$E,'Data Long'!$B:$B,C$4,'Data Long'!$A:$A,$A9)))*100</f>
        <v>28.04878048780488</v>
      </c>
      <c r="D9" s="64">
        <f>((SUMIFS('Data Long'!$F:$F,'Data Long'!$B:$B,D$4,'Data Long'!$A:$A,$A9)/SUMIFS('Data Long'!$E:$E,'Data Long'!$B:$B,D$4,'Data Long'!$A:$A,$A9)))*100</f>
        <v>38.095238095238095</v>
      </c>
      <c r="E9" s="64">
        <f>((SUMIFS('Data Long'!$F:$F,'Data Long'!$B:$B,E$4,'Data Long'!$A:$A,$A9)/SUMIFS('Data Long'!$E:$E,'Data Long'!$B:$B,E$4,'Data Long'!$A:$A,$A9)))*100</f>
        <v>41.698841698841697</v>
      </c>
      <c r="F9" s="64">
        <f>((SUMIFS('Data Long'!$F:$F,'Data Long'!$B:$B,F$4,'Data Long'!$A:$A,$A9)/SUMIFS('Data Long'!$E:$E,'Data Long'!$B:$B,F$4,'Data Long'!$A:$A,$A9)))*100</f>
        <v>71.686746987951807</v>
      </c>
      <c r="G9" s="64">
        <f>((SUMIFS('Data Long'!$F:$F,'Data Long'!$B:$B,G$4,'Data Long'!$A:$A,$A9)/SUMIFS('Data Long'!$E:$E,'Data Long'!$B:$B,G$4,'Data Long'!$A:$A,$A9)))*100</f>
        <v>79.245283018867923</v>
      </c>
      <c r="H9" s="64">
        <f>((SUMIFS('Data Long'!$F:$F,'Data Long'!$B:$B,H$4,'Data Long'!$A:$A,$A9)/SUMIFS('Data Long'!$E:$E,'Data Long'!$B:$B,H$4,'Data Long'!$A:$A,$A9)))*100</f>
        <v>78.94736842105263</v>
      </c>
      <c r="I9" s="64">
        <f>((SUMIFS('Data Long'!$F:$F,'Data Long'!$B:$B,I$4,'Data Long'!$A:$A,$A9)/SUMIFS('Data Long'!$E:$E,'Data Long'!$B:$B,I$4,'Data Long'!$A:$A,$A9)))*100</f>
        <v>86.36363636363636</v>
      </c>
      <c r="J9" s="64">
        <f>((SUMIFS('Data Long'!$F:$F,'Data Long'!$B:$B,J$4,'Data Long'!$A:$A,$A9)/SUMIFS('Data Long'!$E:$E,'Data Long'!$B:$B,J$4,'Data Long'!$A:$A,$A9)))*100</f>
        <v>90.384615384615387</v>
      </c>
      <c r="K9" s="64">
        <f>((SUMIFS('Data Long'!$F:$F,'Data Long'!$B:$B,K$4,'Data Long'!$A:$A,$A9)/SUMIFS('Data Long'!$E:$E,'Data Long'!$B:$B,K$4,'Data Long'!$A:$A,$A9)))*100</f>
        <v>100</v>
      </c>
      <c r="L9" s="64">
        <f>((SUMIFS('Data Long'!$F:$F,'Data Long'!$B:$B,L$4,'Data Long'!$A:$A,$A9)/SUMIFS('Data Long'!$E:$E,'Data Long'!$B:$B,L$4,'Data Long'!$A:$A,$A9)))*100</f>
        <v>49.796747967479675</v>
      </c>
      <c r="M9" s="54"/>
      <c r="N9" s="62"/>
    </row>
    <row r="10" spans="1:23" x14ac:dyDescent="0.25">
      <c r="A10" t="s">
        <v>29</v>
      </c>
      <c r="B10" s="64">
        <f>((SUMIFS('Data Long'!$F:$F,'Data Long'!$B:$B,B$4,'Data Long'!$A:$A,$A10)/SUMIFS('Data Long'!$E:$E,'Data Long'!$B:$B,B$4,'Data Long'!$A:$A,$A10)))*100</f>
        <v>22.5</v>
      </c>
      <c r="C10" s="64">
        <f>((SUMIFS('Data Long'!$F:$F,'Data Long'!$B:$B,C$4,'Data Long'!$A:$A,$A10)/SUMIFS('Data Long'!$E:$E,'Data Long'!$B:$B,C$4,'Data Long'!$A:$A,$A10)))*100</f>
        <v>26.785714285714285</v>
      </c>
      <c r="D10" s="64">
        <f>((SUMIFS('Data Long'!$F:$F,'Data Long'!$B:$B,D$4,'Data Long'!$A:$A,$A10)/SUMIFS('Data Long'!$E:$E,'Data Long'!$B:$B,D$4,'Data Long'!$A:$A,$A10)))*100</f>
        <v>40</v>
      </c>
      <c r="E10" s="64">
        <f>((SUMIFS('Data Long'!$F:$F,'Data Long'!$B:$B,E$4,'Data Long'!$A:$A,$A10)/SUMIFS('Data Long'!$E:$E,'Data Long'!$B:$B,E$4,'Data Long'!$A:$A,$A10)))*100</f>
        <v>38.095238095238095</v>
      </c>
      <c r="F10" s="64">
        <f>((SUMIFS('Data Long'!$F:$F,'Data Long'!$B:$B,F$4,'Data Long'!$A:$A,$A10)/SUMIFS('Data Long'!$E:$E,'Data Long'!$B:$B,F$4,'Data Long'!$A:$A,$A10)))*100</f>
        <v>65.625</v>
      </c>
      <c r="G10" s="64">
        <f>((SUMIFS('Data Long'!$F:$F,'Data Long'!$B:$B,G$4,'Data Long'!$A:$A,$A10)/SUMIFS('Data Long'!$E:$E,'Data Long'!$B:$B,G$4,'Data Long'!$A:$A,$A10)))*100</f>
        <v>71.428571428571431</v>
      </c>
      <c r="H10" s="64">
        <f>((SUMIFS('Data Long'!$F:$F,'Data Long'!$B:$B,H$4,'Data Long'!$A:$A,$A10)/SUMIFS('Data Long'!$E:$E,'Data Long'!$B:$B,H$4,'Data Long'!$A:$A,$A10)))*100</f>
        <v>75</v>
      </c>
      <c r="I10" s="64">
        <f>((SUMIFS('Data Long'!$F:$F,'Data Long'!$B:$B,I$4,'Data Long'!$A:$A,$A10)/SUMIFS('Data Long'!$E:$E,'Data Long'!$B:$B,I$4,'Data Long'!$A:$A,$A10)))*100</f>
        <v>88.888888888888886</v>
      </c>
      <c r="J10" s="64">
        <f>((SUMIFS('Data Long'!$F:$F,'Data Long'!$B:$B,J$4,'Data Long'!$A:$A,$A10)/SUMIFS('Data Long'!$E:$E,'Data Long'!$B:$B,J$4,'Data Long'!$A:$A,$A10)))*100</f>
        <v>83.333333333333343</v>
      </c>
      <c r="K10" s="64">
        <f>((SUMIFS('Data Long'!$F:$F,'Data Long'!$B:$B,K$4,'Data Long'!$A:$A,$A10)/SUMIFS('Data Long'!$E:$E,'Data Long'!$B:$B,K$4,'Data Long'!$A:$A,$A10)))*100</f>
        <v>100</v>
      </c>
      <c r="L10" s="64">
        <f>((SUMIFS('Data Long'!$F:$F,'Data Long'!$B:$B,L$4,'Data Long'!$A:$A,$A10)/SUMIFS('Data Long'!$E:$E,'Data Long'!$B:$B,L$4,'Data Long'!$A:$A,$A10)))*100</f>
        <v>44.444444444444443</v>
      </c>
      <c r="M10" s="54"/>
      <c r="N10" s="62"/>
    </row>
    <row r="11" spans="1:23" x14ac:dyDescent="0.25">
      <c r="A11" t="s">
        <v>30</v>
      </c>
      <c r="B11" s="64">
        <f>((SUMIFS('Data Long'!$F:$F,'Data Long'!$B:$B,B$4,'Data Long'!$A:$A,$A11)/SUMIFS('Data Long'!$E:$E,'Data Long'!$B:$B,B$4,'Data Long'!$A:$A,$A11)))*100</f>
        <v>13.333333333333334</v>
      </c>
      <c r="C11" s="64">
        <f>((SUMIFS('Data Long'!$F:$F,'Data Long'!$B:$B,C$4,'Data Long'!$A:$A,$A11)/SUMIFS('Data Long'!$E:$E,'Data Long'!$B:$B,C$4,'Data Long'!$A:$A,$A11)))*100</f>
        <v>27.27272727272727</v>
      </c>
      <c r="D11" s="64">
        <f>((SUMIFS('Data Long'!$F:$F,'Data Long'!$B:$B,D$4,'Data Long'!$A:$A,$A11)/SUMIFS('Data Long'!$E:$E,'Data Long'!$B:$B,D$4,'Data Long'!$A:$A,$A11)))*100</f>
        <v>25</v>
      </c>
      <c r="E11" s="64">
        <f>((SUMIFS('Data Long'!$F:$F,'Data Long'!$B:$B,E$4,'Data Long'!$A:$A,$A11)/SUMIFS('Data Long'!$E:$E,'Data Long'!$B:$B,E$4,'Data Long'!$A:$A,$A11)))*100</f>
        <v>31.578947368421051</v>
      </c>
      <c r="F11" s="64">
        <f>((SUMIFS('Data Long'!$F:$F,'Data Long'!$B:$B,F$4,'Data Long'!$A:$A,$A11)/SUMIFS('Data Long'!$E:$E,'Data Long'!$B:$B,F$4,'Data Long'!$A:$A,$A11)))*100</f>
        <v>54.347826086956516</v>
      </c>
      <c r="G11" s="64">
        <f>((SUMIFS('Data Long'!$F:$F,'Data Long'!$B:$B,G$4,'Data Long'!$A:$A,$A11)/SUMIFS('Data Long'!$E:$E,'Data Long'!$B:$B,G$4,'Data Long'!$A:$A,$A11)))*100</f>
        <v>76.923076923076934</v>
      </c>
      <c r="H11" s="64">
        <f>((SUMIFS('Data Long'!$F:$F,'Data Long'!$B:$B,H$4,'Data Long'!$A:$A,$A11)/SUMIFS('Data Long'!$E:$E,'Data Long'!$B:$B,H$4,'Data Long'!$A:$A,$A11)))*100</f>
        <v>66.666666666666657</v>
      </c>
      <c r="I11" s="64">
        <f>((SUMIFS('Data Long'!$F:$F,'Data Long'!$B:$B,I$4,'Data Long'!$A:$A,$A11)/SUMIFS('Data Long'!$E:$E,'Data Long'!$B:$B,I$4,'Data Long'!$A:$A,$A11)))*100</f>
        <v>83.333333333333343</v>
      </c>
      <c r="J11" s="64">
        <f>((SUMIFS('Data Long'!$F:$F,'Data Long'!$B:$B,J$4,'Data Long'!$A:$A,$A11)/SUMIFS('Data Long'!$E:$E,'Data Long'!$B:$B,J$4,'Data Long'!$A:$A,$A11)))*100</f>
        <v>93.333333333333329</v>
      </c>
      <c r="K11" s="64">
        <f>((SUMIFS('Data Long'!$F:$F,'Data Long'!$B:$B,K$4,'Data Long'!$A:$A,$A11)/SUMIFS('Data Long'!$E:$E,'Data Long'!$B:$B,K$4,'Data Long'!$A:$A,$A11)))*100</f>
        <v>100</v>
      </c>
      <c r="L11" s="64">
        <f>((SUMIFS('Data Long'!$F:$F,'Data Long'!$B:$B,L$4,'Data Long'!$A:$A,$A11)/SUMIFS('Data Long'!$E:$E,'Data Long'!$B:$B,L$4,'Data Long'!$A:$A,$A11)))*100</f>
        <v>39.792387543252595</v>
      </c>
      <c r="M11" s="54"/>
    </row>
    <row r="12" spans="1:23" x14ac:dyDescent="0.25">
      <c r="A12" t="s">
        <v>31</v>
      </c>
      <c r="B12" s="64">
        <f>((SUMIFS('Data Long'!$F:$F,'Data Long'!$B:$B,B$4,'Data Long'!$A:$A,$A12)/SUMIFS('Data Long'!$E:$E,'Data Long'!$B:$B,B$4,'Data Long'!$A:$A,$A12)))*100</f>
        <v>23.076923076923077</v>
      </c>
      <c r="C12" s="64">
        <f>((SUMIFS('Data Long'!$F:$F,'Data Long'!$B:$B,C$4,'Data Long'!$A:$A,$A12)/SUMIFS('Data Long'!$E:$E,'Data Long'!$B:$B,C$4,'Data Long'!$A:$A,$A12)))*100</f>
        <v>22.222222222222221</v>
      </c>
      <c r="D12" s="64">
        <f>((SUMIFS('Data Long'!$F:$F,'Data Long'!$B:$B,D$4,'Data Long'!$A:$A,$A12)/SUMIFS('Data Long'!$E:$E,'Data Long'!$B:$B,D$4,'Data Long'!$A:$A,$A12)))*100</f>
        <v>20</v>
      </c>
      <c r="E12" s="64">
        <f>((SUMIFS('Data Long'!$F:$F,'Data Long'!$B:$B,E$4,'Data Long'!$A:$A,$A12)/SUMIFS('Data Long'!$E:$E,'Data Long'!$B:$B,E$4,'Data Long'!$A:$A,$A12)))*100</f>
        <v>37.254901960784316</v>
      </c>
      <c r="F12" s="64">
        <f>((SUMIFS('Data Long'!$F:$F,'Data Long'!$B:$B,F$4,'Data Long'!$A:$A,$A12)/SUMIFS('Data Long'!$E:$E,'Data Long'!$B:$B,F$4,'Data Long'!$A:$A,$A12)))*100</f>
        <v>58.620689655172406</v>
      </c>
      <c r="G12" s="64">
        <f>((SUMIFS('Data Long'!$F:$F,'Data Long'!$B:$B,G$4,'Data Long'!$A:$A,$A12)/SUMIFS('Data Long'!$E:$E,'Data Long'!$B:$B,G$4,'Data Long'!$A:$A,$A12)))*100</f>
        <v>87.5</v>
      </c>
      <c r="H12" s="64">
        <f>((SUMIFS('Data Long'!$F:$F,'Data Long'!$B:$B,H$4,'Data Long'!$A:$A,$A12)/SUMIFS('Data Long'!$E:$E,'Data Long'!$B:$B,H$4,'Data Long'!$A:$A,$A12)))*100</f>
        <v>85.714285714285708</v>
      </c>
      <c r="I12" s="64">
        <f>((SUMIFS('Data Long'!$F:$F,'Data Long'!$B:$B,I$4,'Data Long'!$A:$A,$A12)/SUMIFS('Data Long'!$E:$E,'Data Long'!$B:$B,I$4,'Data Long'!$A:$A,$A12)))*100</f>
        <v>88.888888888888886</v>
      </c>
      <c r="J12" s="64">
        <f>((SUMIFS('Data Long'!$F:$F,'Data Long'!$B:$B,J$4,'Data Long'!$A:$A,$A12)/SUMIFS('Data Long'!$E:$E,'Data Long'!$B:$B,J$4,'Data Long'!$A:$A,$A12)))*100</f>
        <v>100</v>
      </c>
      <c r="K12" s="64">
        <f>((SUMIFS('Data Long'!$F:$F,'Data Long'!$B:$B,K$4,'Data Long'!$A:$A,$A12)/SUMIFS('Data Long'!$E:$E,'Data Long'!$B:$B,K$4,'Data Long'!$A:$A,$A12)))*100</f>
        <v>100</v>
      </c>
      <c r="L12" s="64">
        <f>((SUMIFS('Data Long'!$F:$F,'Data Long'!$B:$B,L$4,'Data Long'!$A:$A,$A12)/SUMIFS('Data Long'!$E:$E,'Data Long'!$B:$B,L$4,'Data Long'!$A:$A,$A12)))*100</f>
        <v>43.367346938775512</v>
      </c>
      <c r="M12" s="55"/>
    </row>
    <row r="13" spans="1:23" x14ac:dyDescent="0.25">
      <c r="A13" t="s">
        <v>32</v>
      </c>
      <c r="B13" s="64">
        <f>((SUMIFS('Data Long'!$F:$F,'Data Long'!$B:$B,B$4,'Data Long'!$A:$A,$A13)/SUMIFS('Data Long'!$E:$E,'Data Long'!$B:$B,B$4,'Data Long'!$A:$A,$A13)))*100</f>
        <v>12.987012987012985</v>
      </c>
      <c r="C13" s="64">
        <f>((SUMIFS('Data Long'!$F:$F,'Data Long'!$B:$B,C$4,'Data Long'!$A:$A,$A13)/SUMIFS('Data Long'!$E:$E,'Data Long'!$B:$B,C$4,'Data Long'!$A:$A,$A13)))*100</f>
        <v>16.666666666666664</v>
      </c>
      <c r="D13" s="64">
        <f>((SUMIFS('Data Long'!$F:$F,'Data Long'!$B:$B,D$4,'Data Long'!$A:$A,$A13)/SUMIFS('Data Long'!$E:$E,'Data Long'!$B:$B,D$4,'Data Long'!$A:$A,$A13)))*100</f>
        <v>40</v>
      </c>
      <c r="E13" s="64">
        <f>((SUMIFS('Data Long'!$F:$F,'Data Long'!$B:$B,E$4,'Data Long'!$A:$A,$A13)/SUMIFS('Data Long'!$E:$E,'Data Long'!$B:$B,E$4,'Data Long'!$A:$A,$A13)))*100</f>
        <v>27.692307692307693</v>
      </c>
      <c r="F13" s="64">
        <f>((SUMIFS('Data Long'!$F:$F,'Data Long'!$B:$B,F$4,'Data Long'!$A:$A,$A13)/SUMIFS('Data Long'!$E:$E,'Data Long'!$B:$B,F$4,'Data Long'!$A:$A,$A13)))*100</f>
        <v>53.731343283582092</v>
      </c>
      <c r="G13" s="64">
        <f>((SUMIFS('Data Long'!$F:$F,'Data Long'!$B:$B,G$4,'Data Long'!$A:$A,$A13)/SUMIFS('Data Long'!$E:$E,'Data Long'!$B:$B,G$4,'Data Long'!$A:$A,$A13)))*100</f>
        <v>47.368421052631575</v>
      </c>
      <c r="H13" s="64">
        <f>((SUMIFS('Data Long'!$F:$F,'Data Long'!$B:$B,H$4,'Data Long'!$A:$A,$A13)/SUMIFS('Data Long'!$E:$E,'Data Long'!$B:$B,H$4,'Data Long'!$A:$A,$A13)))*100</f>
        <v>75</v>
      </c>
      <c r="I13" s="64">
        <f>((SUMIFS('Data Long'!$F:$F,'Data Long'!$B:$B,I$4,'Data Long'!$A:$A,$A13)/SUMIFS('Data Long'!$E:$E,'Data Long'!$B:$B,I$4,'Data Long'!$A:$A,$A13)))*100</f>
        <v>76.470588235294116</v>
      </c>
      <c r="J13" s="64">
        <f>((SUMIFS('Data Long'!$F:$F,'Data Long'!$B:$B,J$4,'Data Long'!$A:$A,$A13)/SUMIFS('Data Long'!$E:$E,'Data Long'!$B:$B,J$4,'Data Long'!$A:$A,$A13)))*100</f>
        <v>83.333333333333343</v>
      </c>
      <c r="K13" s="64">
        <f>((SUMIFS('Data Long'!$F:$F,'Data Long'!$B:$B,K$4,'Data Long'!$A:$A,$A13)/SUMIFS('Data Long'!$E:$E,'Data Long'!$B:$B,K$4,'Data Long'!$A:$A,$A13)))*100</f>
        <v>100</v>
      </c>
      <c r="L13" s="64">
        <f>((SUMIFS('Data Long'!$F:$F,'Data Long'!$B:$B,L$4,'Data Long'!$A:$A,$A13)/SUMIFS('Data Long'!$E:$E,'Data Long'!$B:$B,L$4,'Data Long'!$A:$A,$A13)))*100</f>
        <v>32.688172043010752</v>
      </c>
      <c r="M13" s="63"/>
    </row>
    <row r="14" spans="1:23" x14ac:dyDescent="0.25">
      <c r="A14" t="s">
        <v>33</v>
      </c>
      <c r="B14" s="64">
        <f>((SUMIFS('Data Long'!$F:$F,'Data Long'!$B:$B,B$4,'Data Long'!$A:$A,$A14)/SUMIFS('Data Long'!$E:$E,'Data Long'!$B:$B,B$4,'Data Long'!$A:$A,$A14)))*100</f>
        <v>11.111111111111111</v>
      </c>
      <c r="C14" s="64">
        <f>((SUMIFS('Data Long'!$F:$F,'Data Long'!$B:$B,C$4,'Data Long'!$A:$A,$A14)/SUMIFS('Data Long'!$E:$E,'Data Long'!$B:$B,C$4,'Data Long'!$A:$A,$A14)))*100</f>
        <v>13.333333333333334</v>
      </c>
      <c r="D14" s="64">
        <f>((SUMIFS('Data Long'!$F:$F,'Data Long'!$B:$B,D$4,'Data Long'!$A:$A,$A14)/SUMIFS('Data Long'!$E:$E,'Data Long'!$B:$B,D$4,'Data Long'!$A:$A,$A14)))*100</f>
        <v>18.181818181818183</v>
      </c>
      <c r="E14" s="64">
        <f>((SUMIFS('Data Long'!$F:$F,'Data Long'!$B:$B,E$4,'Data Long'!$A:$A,$A14)/SUMIFS('Data Long'!$E:$E,'Data Long'!$B:$B,E$4,'Data Long'!$A:$A,$A14)))*100</f>
        <v>26.190476190476193</v>
      </c>
      <c r="F14" s="64">
        <f>((SUMIFS('Data Long'!$F:$F,'Data Long'!$B:$B,F$4,'Data Long'!$A:$A,$A14)/SUMIFS('Data Long'!$E:$E,'Data Long'!$B:$B,F$4,'Data Long'!$A:$A,$A14)))*100</f>
        <v>54.347826086956516</v>
      </c>
      <c r="G14" s="64">
        <f>((SUMIFS('Data Long'!$F:$F,'Data Long'!$B:$B,G$4,'Data Long'!$A:$A,$A14)/SUMIFS('Data Long'!$E:$E,'Data Long'!$B:$B,G$4,'Data Long'!$A:$A,$A14)))*100</f>
        <v>66.666666666666657</v>
      </c>
      <c r="H14" s="64">
        <f>((SUMIFS('Data Long'!$F:$F,'Data Long'!$B:$B,H$4,'Data Long'!$A:$A,$A14)/SUMIFS('Data Long'!$E:$E,'Data Long'!$B:$B,H$4,'Data Long'!$A:$A,$A14)))*100</f>
        <v>73.333333333333329</v>
      </c>
      <c r="I14" s="64">
        <f>((SUMIFS('Data Long'!$F:$F,'Data Long'!$B:$B,I$4,'Data Long'!$A:$A,$A14)/SUMIFS('Data Long'!$E:$E,'Data Long'!$B:$B,I$4,'Data Long'!$A:$A,$A14)))*100</f>
        <v>73.333333333333329</v>
      </c>
      <c r="J14" s="64">
        <f>((SUMIFS('Data Long'!$F:$F,'Data Long'!$B:$B,J$4,'Data Long'!$A:$A,$A14)/SUMIFS('Data Long'!$E:$E,'Data Long'!$B:$B,J$4,'Data Long'!$A:$A,$A14)))*100</f>
        <v>80.952380952380949</v>
      </c>
      <c r="K14" s="64">
        <f>((SUMIFS('Data Long'!$F:$F,'Data Long'!$B:$B,K$4,'Data Long'!$A:$A,$A14)/SUMIFS('Data Long'!$E:$E,'Data Long'!$B:$B,K$4,'Data Long'!$A:$A,$A14)))*100</f>
        <v>100</v>
      </c>
      <c r="L14" s="64">
        <f>((SUMIFS('Data Long'!$F:$F,'Data Long'!$B:$B,L$4,'Data Long'!$A:$A,$A14)/SUMIFS('Data Long'!$E:$E,'Data Long'!$B:$B,L$4,'Data Long'!$A:$A,$A14)))*100</f>
        <v>35.522388059701491</v>
      </c>
      <c r="M14" s="54"/>
    </row>
    <row r="15" spans="1:23" x14ac:dyDescent="0.25">
      <c r="A15" t="s">
        <v>34</v>
      </c>
      <c r="B15" s="64">
        <f>((SUMIFS('Data Long'!$F:$F,'Data Long'!$B:$B,B$4,'Data Long'!$A:$A,$A15)/SUMIFS('Data Long'!$E:$E,'Data Long'!$B:$B,B$4,'Data Long'!$A:$A,$A15)))*100</f>
        <v>25</v>
      </c>
      <c r="C15" s="64">
        <f>((SUMIFS('Data Long'!$F:$F,'Data Long'!$B:$B,C$4,'Data Long'!$A:$A,$A15)/SUMIFS('Data Long'!$E:$E,'Data Long'!$B:$B,C$4,'Data Long'!$A:$A,$A15)))*100</f>
        <v>24</v>
      </c>
      <c r="D15" s="64">
        <f>((SUMIFS('Data Long'!$F:$F,'Data Long'!$B:$B,D$4,'Data Long'!$A:$A,$A15)/SUMIFS('Data Long'!$E:$E,'Data Long'!$B:$B,D$4,'Data Long'!$A:$A,$A15)))*100</f>
        <v>50</v>
      </c>
      <c r="E15" s="64">
        <f>((SUMIFS('Data Long'!$F:$F,'Data Long'!$B:$B,E$4,'Data Long'!$A:$A,$A15)/SUMIFS('Data Long'!$E:$E,'Data Long'!$B:$B,E$4,'Data Long'!$A:$A,$A15)))*100</f>
        <v>42.5</v>
      </c>
      <c r="F15" s="64">
        <f>((SUMIFS('Data Long'!$F:$F,'Data Long'!$B:$B,F$4,'Data Long'!$A:$A,$A15)/SUMIFS('Data Long'!$E:$E,'Data Long'!$B:$B,F$4,'Data Long'!$A:$A,$A15)))*100</f>
        <v>70.833333333333343</v>
      </c>
      <c r="G15" s="64">
        <f>((SUMIFS('Data Long'!$F:$F,'Data Long'!$B:$B,G$4,'Data Long'!$A:$A,$A15)/SUMIFS('Data Long'!$E:$E,'Data Long'!$B:$B,G$4,'Data Long'!$A:$A,$A15)))*100</f>
        <v>80</v>
      </c>
      <c r="H15" s="64">
        <f>((SUMIFS('Data Long'!$F:$F,'Data Long'!$B:$B,H$4,'Data Long'!$A:$A,$A15)/SUMIFS('Data Long'!$E:$E,'Data Long'!$B:$B,H$4,'Data Long'!$A:$A,$A15)))*100</f>
        <v>83.333333333333343</v>
      </c>
      <c r="I15" s="64">
        <f>((SUMIFS('Data Long'!$F:$F,'Data Long'!$B:$B,I$4,'Data Long'!$A:$A,$A15)/SUMIFS('Data Long'!$E:$E,'Data Long'!$B:$B,I$4,'Data Long'!$A:$A,$A15)))*100</f>
        <v>85.714285714285708</v>
      </c>
      <c r="J15" s="64">
        <f>((SUMIFS('Data Long'!$F:$F,'Data Long'!$B:$B,J$4,'Data Long'!$A:$A,$A15)/SUMIFS('Data Long'!$E:$E,'Data Long'!$B:$B,J$4,'Data Long'!$A:$A,$A15)))*100</f>
        <v>100</v>
      </c>
      <c r="K15" s="64" t="s">
        <v>56</v>
      </c>
      <c r="L15" s="64">
        <f>((SUMIFS('Data Long'!$F:$F,'Data Long'!$B:$B,L$4,'Data Long'!$A:$A,$A15)/SUMIFS('Data Long'!$E:$E,'Data Long'!$B:$B,L$4,'Data Long'!$A:$A,$A15)))*100</f>
        <v>45.911949685534594</v>
      </c>
      <c r="M15" s="54"/>
    </row>
    <row r="16" spans="1:23" x14ac:dyDescent="0.25">
      <c r="A16" t="s">
        <v>35</v>
      </c>
      <c r="B16" s="64">
        <f>((SUMIFS('Data Long'!$F:$F,'Data Long'!$B:$B,B$4,'Data Long'!$A:$A,$A16)/SUMIFS('Data Long'!$E:$E,'Data Long'!$B:$B,B$4,'Data Long'!$A:$A,$A16)))*100</f>
        <v>14.285714285714285</v>
      </c>
      <c r="C16" s="64">
        <f>((SUMIFS('Data Long'!$F:$F,'Data Long'!$B:$B,C$4,'Data Long'!$A:$A,$A16)/SUMIFS('Data Long'!$E:$E,'Data Long'!$B:$B,C$4,'Data Long'!$A:$A,$A16)))*100</f>
        <v>18.584070796460178</v>
      </c>
      <c r="D16" s="64">
        <f>((SUMIFS('Data Long'!$F:$F,'Data Long'!$B:$B,D$4,'Data Long'!$A:$A,$A16)/SUMIFS('Data Long'!$E:$E,'Data Long'!$B:$B,D$4,'Data Long'!$A:$A,$A16)))*100</f>
        <v>33.333333333333329</v>
      </c>
      <c r="E16" s="64">
        <f>((SUMIFS('Data Long'!$F:$F,'Data Long'!$B:$B,E$4,'Data Long'!$A:$A,$A16)/SUMIFS('Data Long'!$E:$E,'Data Long'!$B:$B,E$4,'Data Long'!$A:$A,$A16)))*100</f>
        <v>34.463276836158194</v>
      </c>
      <c r="F16" s="64">
        <f>((SUMIFS('Data Long'!$F:$F,'Data Long'!$B:$B,F$4,'Data Long'!$A:$A,$A16)/SUMIFS('Data Long'!$E:$E,'Data Long'!$B:$B,F$4,'Data Long'!$A:$A,$A16)))*100</f>
        <v>65</v>
      </c>
      <c r="G16" s="64">
        <f>((SUMIFS('Data Long'!$F:$F,'Data Long'!$B:$B,G$4,'Data Long'!$A:$A,$A16)/SUMIFS('Data Long'!$E:$E,'Data Long'!$B:$B,G$4,'Data Long'!$A:$A,$A16)))*100</f>
        <v>75</v>
      </c>
      <c r="H16" s="64">
        <f>((SUMIFS('Data Long'!$F:$F,'Data Long'!$B:$B,H$4,'Data Long'!$A:$A,$A16)/SUMIFS('Data Long'!$E:$E,'Data Long'!$B:$B,H$4,'Data Long'!$A:$A,$A16)))*100</f>
        <v>81.25</v>
      </c>
      <c r="I16" s="64">
        <f>((SUMIFS('Data Long'!$F:$F,'Data Long'!$B:$B,I$4,'Data Long'!$A:$A,$A16)/SUMIFS('Data Long'!$E:$E,'Data Long'!$B:$B,I$4,'Data Long'!$A:$A,$A16)))*100</f>
        <v>84.375</v>
      </c>
      <c r="J16" s="64">
        <f>((SUMIFS('Data Long'!$F:$F,'Data Long'!$B:$B,J$4,'Data Long'!$A:$A,$A16)/SUMIFS('Data Long'!$E:$E,'Data Long'!$B:$B,J$4,'Data Long'!$A:$A,$A16)))*100</f>
        <v>90.243902439024396</v>
      </c>
      <c r="K16" s="64">
        <f>((SUMIFS('Data Long'!$F:$F,'Data Long'!$B:$B,K$4,'Data Long'!$A:$A,$A16)/SUMIFS('Data Long'!$E:$E,'Data Long'!$B:$B,K$4,'Data Long'!$A:$A,$A16)))*100</f>
        <v>100</v>
      </c>
      <c r="L16" s="64">
        <f>((SUMIFS('Data Long'!$F:$F,'Data Long'!$B:$B,L$4,'Data Long'!$A:$A,$A16)/SUMIFS('Data Long'!$E:$E,'Data Long'!$B:$B,L$4,'Data Long'!$A:$A,$A16)))*100</f>
        <v>42.219020172910668</v>
      </c>
    </row>
    <row r="17" spans="1:15" x14ac:dyDescent="0.25">
      <c r="A17" t="s">
        <v>36</v>
      </c>
      <c r="B17" s="64">
        <f>((SUMIFS('Data Long'!$F:$F,'Data Long'!$B:$B,B$4,'Data Long'!$A:$A,$A17)/SUMIFS('Data Long'!$E:$E,'Data Long'!$B:$B,B$4,'Data Long'!$A:$A,$A17)))*100</f>
        <v>34.210526315789473</v>
      </c>
      <c r="C17" s="64">
        <f>((SUMIFS('Data Long'!$F:$F,'Data Long'!$B:$B,C$4,'Data Long'!$A:$A,$A17)/SUMIFS('Data Long'!$E:$E,'Data Long'!$B:$B,C$4,'Data Long'!$A:$A,$A17)))*100</f>
        <v>27.586206896551722</v>
      </c>
      <c r="D17" s="64">
        <f>((SUMIFS('Data Long'!$F:$F,'Data Long'!$B:$B,D$4,'Data Long'!$A:$A,$A17)/SUMIFS('Data Long'!$E:$E,'Data Long'!$B:$B,D$4,'Data Long'!$A:$A,$A17)))*100</f>
        <v>25</v>
      </c>
      <c r="E17" s="64">
        <f>((SUMIFS('Data Long'!$F:$F,'Data Long'!$B:$B,E$4,'Data Long'!$A:$A,$A17)/SUMIFS('Data Long'!$E:$E,'Data Long'!$B:$B,E$4,'Data Long'!$A:$A,$A17)))*100</f>
        <v>24.444444444444443</v>
      </c>
      <c r="F17" s="64">
        <f>((SUMIFS('Data Long'!$F:$F,'Data Long'!$B:$B,F$4,'Data Long'!$A:$A,$A17)/SUMIFS('Data Long'!$E:$E,'Data Long'!$B:$B,F$4,'Data Long'!$A:$A,$A17)))*100</f>
        <v>72</v>
      </c>
      <c r="G17" s="64">
        <f>((SUMIFS('Data Long'!$F:$F,'Data Long'!$B:$B,G$4,'Data Long'!$A:$A,$A17)/SUMIFS('Data Long'!$E:$E,'Data Long'!$B:$B,G$4,'Data Long'!$A:$A,$A17)))*100</f>
        <v>85.714285714285708</v>
      </c>
      <c r="H17" s="64">
        <f>((SUMIFS('Data Long'!$F:$F,'Data Long'!$B:$B,H$4,'Data Long'!$A:$A,$A17)/SUMIFS('Data Long'!$E:$E,'Data Long'!$B:$B,H$4,'Data Long'!$A:$A,$A17)))*100</f>
        <v>80</v>
      </c>
      <c r="I17" s="64">
        <f>((SUMIFS('Data Long'!$F:$F,'Data Long'!$B:$B,I$4,'Data Long'!$A:$A,$A17)/SUMIFS('Data Long'!$E:$E,'Data Long'!$B:$B,I$4,'Data Long'!$A:$A,$A17)))*100</f>
        <v>25</v>
      </c>
      <c r="J17" s="64">
        <f>((SUMIFS('Data Long'!$F:$F,'Data Long'!$B:$B,J$4,'Data Long'!$A:$A,$A17)/SUMIFS('Data Long'!$E:$E,'Data Long'!$B:$B,J$4,'Data Long'!$A:$A,$A17)))*100</f>
        <v>70</v>
      </c>
      <c r="K17" s="64" t="s">
        <v>56</v>
      </c>
      <c r="L17" s="64">
        <f>((SUMIFS('Data Long'!$F:$F,'Data Long'!$B:$B,L$4,'Data Long'!$A:$A,$A17)/SUMIFS('Data Long'!$E:$E,'Data Long'!$B:$B,L$4,'Data Long'!$A:$A,$A17)))*100</f>
        <v>41.040462427745666</v>
      </c>
    </row>
    <row r="18" spans="1:15" x14ac:dyDescent="0.25">
      <c r="A18" t="s">
        <v>37</v>
      </c>
      <c r="B18" s="64">
        <f>((SUMIFS('Data Long'!$F:$F,'Data Long'!$B:$B,B$4,'Data Long'!$A:$A,$A18)/SUMIFS('Data Long'!$E:$E,'Data Long'!$B:$B,B$4,'Data Long'!$A:$A,$A18)))*100</f>
        <v>28.828828828828829</v>
      </c>
      <c r="C18" s="64">
        <f>((SUMIFS('Data Long'!$F:$F,'Data Long'!$B:$B,C$4,'Data Long'!$A:$A,$A18)/SUMIFS('Data Long'!$E:$E,'Data Long'!$B:$B,C$4,'Data Long'!$A:$A,$A18)))*100</f>
        <v>23.376623376623375</v>
      </c>
      <c r="D18" s="64">
        <f>((SUMIFS('Data Long'!$F:$F,'Data Long'!$B:$B,D$4,'Data Long'!$A:$A,$A18)/SUMIFS('Data Long'!$E:$E,'Data Long'!$B:$B,D$4,'Data Long'!$A:$A,$A18)))*100</f>
        <v>33.333333333333329</v>
      </c>
      <c r="E18" s="64">
        <f>((SUMIFS('Data Long'!$F:$F,'Data Long'!$B:$B,E$4,'Data Long'!$A:$A,$A18)/SUMIFS('Data Long'!$E:$E,'Data Long'!$B:$B,E$4,'Data Long'!$A:$A,$A18)))*100</f>
        <v>16.867469879518072</v>
      </c>
      <c r="F18" s="64">
        <f>((SUMIFS('Data Long'!$F:$F,'Data Long'!$B:$B,F$4,'Data Long'!$A:$A,$A18)/SUMIFS('Data Long'!$E:$E,'Data Long'!$B:$B,F$4,'Data Long'!$A:$A,$A18)))*100</f>
        <v>63.218390804597703</v>
      </c>
      <c r="G18" s="64">
        <f>((SUMIFS('Data Long'!$F:$F,'Data Long'!$B:$B,G$4,'Data Long'!$A:$A,$A18)/SUMIFS('Data Long'!$E:$E,'Data Long'!$B:$B,G$4,'Data Long'!$A:$A,$A18)))*100</f>
        <v>88.461538461538453</v>
      </c>
      <c r="H18" s="64">
        <f>((SUMIFS('Data Long'!$F:$F,'Data Long'!$B:$B,H$4,'Data Long'!$A:$A,$A18)/SUMIFS('Data Long'!$E:$E,'Data Long'!$B:$B,H$4,'Data Long'!$A:$A,$A18)))*100</f>
        <v>71.428571428571431</v>
      </c>
      <c r="I18" s="64">
        <f>((SUMIFS('Data Long'!$F:$F,'Data Long'!$B:$B,I$4,'Data Long'!$A:$A,$A18)/SUMIFS('Data Long'!$E:$E,'Data Long'!$B:$B,I$4,'Data Long'!$A:$A,$A18)))*100</f>
        <v>36.363636363636367</v>
      </c>
      <c r="J18" s="64">
        <f>((SUMIFS('Data Long'!$F:$F,'Data Long'!$B:$B,J$4,'Data Long'!$A:$A,$A18)/SUMIFS('Data Long'!$E:$E,'Data Long'!$B:$B,J$4,'Data Long'!$A:$A,$A18)))*100</f>
        <v>62.162162162162161</v>
      </c>
      <c r="K18" s="64">
        <f>((SUMIFS('Data Long'!$F:$F,'Data Long'!$B:$B,K$4,'Data Long'!$A:$A,$A18)/SUMIFS('Data Long'!$E:$E,'Data Long'!$B:$B,K$4,'Data Long'!$A:$A,$A18)))*100</f>
        <v>100</v>
      </c>
      <c r="L18" s="64">
        <f>((SUMIFS('Data Long'!$F:$F,'Data Long'!$B:$B,L$4,'Data Long'!$A:$A,$A18)/SUMIFS('Data Long'!$E:$E,'Data Long'!$B:$B,L$4,'Data Long'!$A:$A,$A18)))*100</f>
        <v>37.5</v>
      </c>
    </row>
    <row r="19" spans="1:15" x14ac:dyDescent="0.25">
      <c r="A19" t="s">
        <v>38</v>
      </c>
      <c r="B19" s="64">
        <f>((SUMIFS('Data Long'!$F:$F,'Data Long'!$B:$B,B$4,'Data Long'!$A:$A,$A19)/SUMIFS('Data Long'!$E:$E,'Data Long'!$B:$B,B$4,'Data Long'!$A:$A,$A19)))*100</f>
        <v>17.567567567567568</v>
      </c>
      <c r="C19" s="64">
        <f>((SUMIFS('Data Long'!$F:$F,'Data Long'!$B:$B,C$4,'Data Long'!$A:$A,$A19)/SUMIFS('Data Long'!$E:$E,'Data Long'!$B:$B,C$4,'Data Long'!$A:$A,$A19)))*100</f>
        <v>22.564102564102566</v>
      </c>
      <c r="D19" s="64">
        <f>((SUMIFS('Data Long'!$F:$F,'Data Long'!$B:$B,D$4,'Data Long'!$A:$A,$A19)/SUMIFS('Data Long'!$E:$E,'Data Long'!$B:$B,D$4,'Data Long'!$A:$A,$A19)))*100</f>
        <v>30</v>
      </c>
      <c r="E19" s="64">
        <f>((SUMIFS('Data Long'!$F:$F,'Data Long'!$B:$B,E$4,'Data Long'!$A:$A,$A19)/SUMIFS('Data Long'!$E:$E,'Data Long'!$B:$B,E$4,'Data Long'!$A:$A,$A19)))*100</f>
        <v>35.593220338983052</v>
      </c>
      <c r="F19" s="64">
        <f>((SUMIFS('Data Long'!$F:$F,'Data Long'!$B:$B,F$4,'Data Long'!$A:$A,$A19)/SUMIFS('Data Long'!$E:$E,'Data Long'!$B:$B,F$4,'Data Long'!$A:$A,$A19)))*100</f>
        <v>67.261904761904773</v>
      </c>
      <c r="G19" s="64">
        <f>((SUMIFS('Data Long'!$F:$F,'Data Long'!$B:$B,G$4,'Data Long'!$A:$A,$A19)/SUMIFS('Data Long'!$E:$E,'Data Long'!$B:$B,G$4,'Data Long'!$A:$A,$A19)))*100</f>
        <v>72.58064516129032</v>
      </c>
      <c r="H19" s="64">
        <f>((SUMIFS('Data Long'!$F:$F,'Data Long'!$B:$B,H$4,'Data Long'!$A:$A,$A19)/SUMIFS('Data Long'!$E:$E,'Data Long'!$B:$B,H$4,'Data Long'!$A:$A,$A19)))*100</f>
        <v>76.829268292682926</v>
      </c>
      <c r="I19" s="64">
        <f>((SUMIFS('Data Long'!$F:$F,'Data Long'!$B:$B,I$4,'Data Long'!$A:$A,$A19)/SUMIFS('Data Long'!$E:$E,'Data Long'!$B:$B,I$4,'Data Long'!$A:$A,$A19)))*100</f>
        <v>85.454545454545453</v>
      </c>
      <c r="J19" s="64">
        <f>((SUMIFS('Data Long'!$F:$F,'Data Long'!$B:$B,J$4,'Data Long'!$A:$A,$A19)/SUMIFS('Data Long'!$E:$E,'Data Long'!$B:$B,J$4,'Data Long'!$A:$A,$A19)))*100</f>
        <v>82.539682539682531</v>
      </c>
      <c r="K19" s="64">
        <f>((SUMIFS('Data Long'!$F:$F,'Data Long'!$B:$B,K$4,'Data Long'!$A:$A,$A19)/SUMIFS('Data Long'!$E:$E,'Data Long'!$B:$B,K$4,'Data Long'!$A:$A,$A19)))*100</f>
        <v>100</v>
      </c>
      <c r="L19" s="64">
        <f>((SUMIFS('Data Long'!$F:$F,'Data Long'!$B:$B,L$4,'Data Long'!$A:$A,$A19)/SUMIFS('Data Long'!$E:$E,'Data Long'!$B:$B,L$4,'Data Long'!$A:$A,$A19)))*100</f>
        <v>44.435004248088362</v>
      </c>
    </row>
    <row r="20" spans="1:15" ht="15.75" thickBot="1" x14ac:dyDescent="0.3">
      <c r="A20" t="s">
        <v>39</v>
      </c>
      <c r="B20" s="65">
        <f>((SUMIFS('Data Long'!$F:$F,'Data Long'!$B:$B,B$4,'Data Long'!$A:$A,$A20)/SUMIFS('Data Long'!$E:$E,'Data Long'!$B:$B,B$4,'Data Long'!$A:$A,$A20)))*100</f>
        <v>18.181818181818183</v>
      </c>
      <c r="C20" s="65">
        <f>((SUMIFS('Data Long'!$F:$F,'Data Long'!$B:$B,C$4,'Data Long'!$A:$A,$A20)/SUMIFS('Data Long'!$E:$E,'Data Long'!$B:$B,C$4,'Data Long'!$A:$A,$A20)))*100</f>
        <v>16.666666666666664</v>
      </c>
      <c r="D20" s="65">
        <f>((SUMIFS('Data Long'!$F:$F,'Data Long'!$B:$B,D$4,'Data Long'!$A:$A,$A20)/SUMIFS('Data Long'!$E:$E,'Data Long'!$B:$B,D$4,'Data Long'!$A:$A,$A20)))*100</f>
        <v>50</v>
      </c>
      <c r="E20" s="65">
        <f>((SUMIFS('Data Long'!$F:$F,'Data Long'!$B:$B,E$4,'Data Long'!$A:$A,$A20)/SUMIFS('Data Long'!$E:$E,'Data Long'!$B:$B,E$4,'Data Long'!$A:$A,$A20)))*100</f>
        <v>37.037037037037038</v>
      </c>
      <c r="F20" s="65">
        <f>((SUMIFS('Data Long'!$F:$F,'Data Long'!$B:$B,F$4,'Data Long'!$A:$A,$A20)/SUMIFS('Data Long'!$E:$E,'Data Long'!$B:$B,F$4,'Data Long'!$A:$A,$A20)))*100</f>
        <v>66.666666666666657</v>
      </c>
      <c r="G20" s="65">
        <f>((SUMIFS('Data Long'!$F:$F,'Data Long'!$B:$B,G$4,'Data Long'!$A:$A,$A20)/SUMIFS('Data Long'!$E:$E,'Data Long'!$B:$B,G$4,'Data Long'!$A:$A,$A20)))*100</f>
        <v>80</v>
      </c>
      <c r="H20" s="65">
        <f>((SUMIFS('Data Long'!$F:$F,'Data Long'!$B:$B,H$4,'Data Long'!$A:$A,$A20)/SUMIFS('Data Long'!$E:$E,'Data Long'!$B:$B,H$4,'Data Long'!$A:$A,$A20)))*100</f>
        <v>100</v>
      </c>
      <c r="I20" s="65">
        <f>((SUMIFS('Data Long'!$F:$F,'Data Long'!$B:$B,I$4,'Data Long'!$A:$A,$A20)/SUMIFS('Data Long'!$E:$E,'Data Long'!$B:$B,I$4,'Data Long'!$A:$A,$A20)))*100</f>
        <v>20</v>
      </c>
      <c r="J20" s="65">
        <f>((SUMIFS('Data Long'!$F:$F,'Data Long'!$B:$B,J$4,'Data Long'!$A:$A,$A20)/SUMIFS('Data Long'!$E:$E,'Data Long'!$B:$B,J$4,'Data Long'!$A:$A,$A20)))*100</f>
        <v>71.428571428571431</v>
      </c>
      <c r="K20" s="65" t="s">
        <v>56</v>
      </c>
      <c r="L20" s="65">
        <f>((SUMIFS('Data Long'!$F:$F,'Data Long'!$B:$B,L$4,'Data Long'!$A:$A,$A20)/SUMIFS('Data Long'!$E:$E,'Data Long'!$B:$B,L$4,'Data Long'!$A:$A,$A20)))*100</f>
        <v>39.166666666666664</v>
      </c>
    </row>
    <row r="21" spans="1:15" ht="15.75" thickTop="1" x14ac:dyDescent="0.25">
      <c r="A21" s="78" t="s">
        <v>40</v>
      </c>
      <c r="B21" s="79">
        <f>SUMIFS('Data Long'!$F:$F,'Data Long'!$B:$B,B$4,'Data Long'!$A:$A,$A21)/SUMIFS('Data Long'!$E:$E,'Data Long'!$B:$B,B$4,'Data Long'!$A:$A,$A21)</f>
        <v>0.15298667812634292</v>
      </c>
      <c r="C21" s="79">
        <f>SUMIFS('Data Long'!$F:$F,'Data Long'!$B:$B,C$4,'Data Long'!$A:$A,$A21)/SUMIFS('Data Long'!$E:$E,'Data Long'!$B:$B,C$4,'Data Long'!$A:$A,$A21)</f>
        <v>0.20221729490022172</v>
      </c>
      <c r="D21" s="79">
        <f>SUMIFS('Data Long'!$F:$F,'Data Long'!$B:$B,D$4,'Data Long'!$A:$A,$A21)/SUMIFS('Data Long'!$E:$E,'Data Long'!$B:$B,D$4,'Data Long'!$A:$A,$A21)</f>
        <v>0.29073482428115016</v>
      </c>
      <c r="E21" s="79">
        <f>SUMIFS('Data Long'!$F:$F,'Data Long'!$B:$B,E$4,'Data Long'!$A:$A,$A21)/SUMIFS('Data Long'!$E:$E,'Data Long'!$B:$B,E$4,'Data Long'!$A:$A,$A21)</f>
        <v>0.34301808479098728</v>
      </c>
      <c r="F21" s="79">
        <f>SUMIFS('Data Long'!$F:$F,'Data Long'!$B:$B,F$4,'Data Long'!$A:$A,$A21)/SUMIFS('Data Long'!$E:$E,'Data Long'!$B:$B,F$4,'Data Long'!$A:$A,$A21)</f>
        <v>0.66821705426356592</v>
      </c>
      <c r="G21" s="79">
        <f>SUMIFS('Data Long'!$F:$F,'Data Long'!$B:$B,G$4,'Data Long'!$A:$A,$A21)/SUMIFS('Data Long'!$E:$E,'Data Long'!$B:$B,G$4,'Data Long'!$A:$A,$A21)</f>
        <v>0.74159021406727832</v>
      </c>
      <c r="H21" s="79">
        <f>SUMIFS('Data Long'!$F:$F,'Data Long'!$B:$B,H$4,'Data Long'!$A:$A,$A21)/SUMIFS('Data Long'!$E:$E,'Data Long'!$B:$B,H$4,'Data Long'!$A:$A,$A21)</f>
        <v>0.79434850863422291</v>
      </c>
      <c r="I21" s="79">
        <f>SUMIFS('Data Long'!$F:$F,'Data Long'!$B:$B,I$4,'Data Long'!$A:$A,$A21)/SUMIFS('Data Long'!$E:$E,'Data Long'!$B:$B,I$4,'Data Long'!$A:$A,$A21)</f>
        <v>0.78793418647166358</v>
      </c>
      <c r="J21" s="79">
        <f>SUMIFS('Data Long'!$F:$F,'Data Long'!$B:$B,J$4,'Data Long'!$A:$A,$A21)/SUMIFS('Data Long'!$E:$E,'Data Long'!$B:$B,J$4,'Data Long'!$A:$A,$A21)</f>
        <v>0.85034965034965038</v>
      </c>
      <c r="K21" s="79">
        <f>SUMIFS('Data Long'!$F:$F,'Data Long'!$B:$B,K$4,'Data Long'!$A:$A,$A21)/SUMIFS('Data Long'!$E:$E,'Data Long'!$B:$B,K$4,'Data Long'!$A:$A,$A21)</f>
        <v>0.98666666666666669</v>
      </c>
      <c r="L21" s="79">
        <f>SUMIFS('Data Long'!$F:$F,'Data Long'!$B:$B,L$4,'Data Long'!$A:$A,$A21)/SUMIFS('Data Long'!$E:$E,'Data Long'!$B:$B,L$4,'Data Long'!$A:$A,$A21)</f>
        <v>0.42529810614916996</v>
      </c>
    </row>
    <row r="23" spans="1:15" x14ac:dyDescent="0.25">
      <c r="O23" s="54"/>
    </row>
    <row r="24" spans="1:15" ht="18.75" x14ac:dyDescent="0.3">
      <c r="A24" s="58" t="s">
        <v>52</v>
      </c>
      <c r="B24" s="58"/>
      <c r="C24" s="58"/>
      <c r="D24" s="58"/>
      <c r="E24" s="58"/>
      <c r="G24" s="58"/>
      <c r="H24" s="58"/>
      <c r="I24" s="58"/>
      <c r="J24" s="58"/>
      <c r="K24" s="58"/>
      <c r="L24" s="66"/>
    </row>
    <row r="25" spans="1:15" ht="60" x14ac:dyDescent="0.25">
      <c r="B25" s="71" t="s">
        <v>9</v>
      </c>
      <c r="C25" s="71" t="s">
        <v>15</v>
      </c>
      <c r="D25" s="71" t="s">
        <v>7</v>
      </c>
      <c r="E25" s="71" t="s">
        <v>8</v>
      </c>
      <c r="F25" s="71" t="s">
        <v>12</v>
      </c>
      <c r="G25" s="71" t="s">
        <v>14</v>
      </c>
      <c r="H25" s="71" t="s">
        <v>4</v>
      </c>
      <c r="I25" s="71" t="s">
        <v>13</v>
      </c>
      <c r="J25" s="71" t="s">
        <v>6</v>
      </c>
      <c r="K25" s="71" t="s">
        <v>5</v>
      </c>
      <c r="L25" s="72" t="s">
        <v>51</v>
      </c>
    </row>
    <row r="26" spans="1:15" ht="0.75" customHeight="1" x14ac:dyDescent="0.25">
      <c r="B26" s="35"/>
      <c r="C26" s="35"/>
      <c r="D26" s="35"/>
      <c r="E26" s="35"/>
      <c r="F26" s="36"/>
      <c r="G26" s="35"/>
      <c r="H26" s="35"/>
      <c r="I26" s="35"/>
      <c r="J26" s="35"/>
      <c r="K26" s="35"/>
      <c r="L26" s="60"/>
    </row>
    <row r="27" spans="1:15" x14ac:dyDescent="0.25">
      <c r="A27" t="s">
        <v>25</v>
      </c>
      <c r="B27" s="70">
        <f>((SUMIFS('Data Long'!$D:$D,'Data Long'!$B:$B,B$25,'Data Long'!$A:$A,$A27)-SUMIFS('Data Long'!$C:$C,'Data Long'!$B:$B,B$25,'Data Long'!$A:$A,$A27))/$L27)</f>
        <v>0.20569046756071041</v>
      </c>
      <c r="C27" s="70">
        <f>((SUMIFS('Data Long'!$D:$D,'Data Long'!$B:$B,C$25,'Data Long'!$A:$A,$A27)-SUMIFS('Data Long'!$C:$C,'Data Long'!$B:$B,C$25,'Data Long'!$A:$A,$A27))/$L27)</f>
        <v>0.1511417180137731</v>
      </c>
      <c r="D27" s="70">
        <f>((SUMIFS('Data Long'!$D:$D,'Data Long'!$B:$B,D$25,'Data Long'!$A:$A,$A27)-SUMIFS('Data Long'!$C:$C,'Data Long'!$B:$B,D$25,'Data Long'!$A:$A,$A27))/$L27)</f>
        <v>4.6212395795578107E-2</v>
      </c>
      <c r="E27" s="70">
        <f>((SUMIFS('Data Long'!$D:$D,'Data Long'!$B:$B,E$25,'Data Long'!$A:$A,$A27)-SUMIFS('Data Long'!$C:$C,'Data Long'!$B:$B,E$25,'Data Long'!$A:$A,$A27))/$L27)</f>
        <v>0.21457049655672344</v>
      </c>
      <c r="F27" s="70">
        <f>((SUMIFS('Data Long'!$D:$D,'Data Long'!$B:$B,F$25,'Data Long'!$A:$A,$A27)-SUMIFS('Data Long'!$C:$C,'Data Long'!$B:$B,F$25,'Data Long'!$A:$A,$A27))/$L27)</f>
        <v>0.15059804276911926</v>
      </c>
      <c r="G27" s="70">
        <f>((SUMIFS('Data Long'!$D:$D,'Data Long'!$B:$B,G$25,'Data Long'!$A:$A,$A27)-SUMIFS('Data Long'!$C:$C,'Data Long'!$B:$B,G$25,'Data Long'!$A:$A,$A27))/$L27)</f>
        <v>5.4186299383834721E-2</v>
      </c>
      <c r="H27" s="70">
        <f>((SUMIFS('Data Long'!$D:$D,'Data Long'!$B:$B,H$25,'Data Long'!$A:$A,$A27)-SUMIFS('Data Long'!$C:$C,'Data Long'!$B:$B,H$25,'Data Long'!$A:$A,$A27))/$L27)</f>
        <v>5.6723450525552735E-2</v>
      </c>
      <c r="I27" s="70">
        <f>((SUMIFS('Data Long'!$D:$D,'Data Long'!$B:$B,I$25,'Data Long'!$A:$A,$A27)-SUMIFS('Data Long'!$C:$C,'Data Long'!$B:$B,I$25,'Data Long'!$A:$A,$A27))/$L27)</f>
        <v>6.1072852482783616E-2</v>
      </c>
      <c r="J27" s="70">
        <f>((SUMIFS('Data Long'!$D:$D,'Data Long'!$B:$B,J$25,'Data Long'!$A:$A,$A27)-SUMIFS('Data Long'!$C:$C,'Data Long'!$B:$B,J$25,'Data Long'!$A:$A,$A27))/$L27)</f>
        <v>5.3098948894527001E-2</v>
      </c>
      <c r="K27" s="70">
        <f>((SUMIFS('Data Long'!$D:$D,'Data Long'!$B:$B,K$25,'Data Long'!$A:$A,$A27)-SUMIFS('Data Long'!$C:$C,'Data Long'!$B:$B,K$25,'Data Long'!$A:$A,$A27))/$L27)</f>
        <v>6.7053280173976076E-3</v>
      </c>
      <c r="L27" s="68">
        <f>SUMIFS('Data Long'!$D:$D,'Data Long'!$A:$A,$A27,'Data Long'!$B:$B,"total")-SUMIFS('Data Long'!$C:$C,'Data Long'!$A:$A,$A27,'Data Long'!$B:$B,"total")</f>
        <v>55180</v>
      </c>
      <c r="N27" s="73"/>
    </row>
    <row r="28" spans="1:15" x14ac:dyDescent="0.25">
      <c r="A28" t="s">
        <v>26</v>
      </c>
      <c r="B28" s="64">
        <f>(((SUMIFS('Data Long'!$D:$D,'Data Long'!$B:$B,B$25,'Data Long'!$A:$A,$A28)-SUMIFS('Data Long'!$C:$C,'Data Long'!$B:$B,B$25,'Data Long'!$A:$A,$A28))/$L28))*100</f>
        <v>5.1547869291037651</v>
      </c>
      <c r="C28" s="64">
        <f>(((SUMIFS('Data Long'!$D:$D,'Data Long'!$B:$B,C$25,'Data Long'!$A:$A,$A28)-SUMIFS('Data Long'!$C:$C,'Data Long'!$B:$B,C$25,'Data Long'!$A:$A,$A28))/$L28))*100</f>
        <v>20.241735142365755</v>
      </c>
      <c r="D28" s="64">
        <f>(((SUMIFS('Data Long'!$D:$D,'Data Long'!$B:$B,D$25,'Data Long'!$A:$A,$A28)-SUMIFS('Data Long'!$C:$C,'Data Long'!$B:$B,D$25,'Data Long'!$A:$A,$A28))/$L28))*100</f>
        <v>4.9541372061914775</v>
      </c>
      <c r="E28" s="64">
        <f>(((SUMIFS('Data Long'!$D:$D,'Data Long'!$B:$B,E$25,'Data Long'!$A:$A,$A28)-SUMIFS('Data Long'!$C:$C,'Data Long'!$B:$B,E$25,'Data Long'!$A:$A,$A28))/$L28))*100</f>
        <v>27.300305751958724</v>
      </c>
      <c r="F28" s="64">
        <f>(((SUMIFS('Data Long'!$D:$D,'Data Long'!$B:$B,F$25,'Data Long'!$A:$A,$A28)-SUMIFS('Data Long'!$C:$C,'Data Long'!$B:$B,F$25,'Data Long'!$A:$A,$A28))/$L28))*100</f>
        <v>20.244123829543284</v>
      </c>
      <c r="G28" s="64">
        <f>(((SUMIFS('Data Long'!$D:$D,'Data Long'!$B:$B,G$25,'Data Long'!$A:$A,$A28)-SUMIFS('Data Long'!$C:$C,'Data Long'!$B:$B,G$25,'Data Long'!$A:$A,$A28))/$L28))*100</f>
        <v>4.8466462832027517</v>
      </c>
      <c r="H28" s="64">
        <f>(((SUMIFS('Data Long'!$D:$D,'Data Long'!$B:$B,H$25,'Data Long'!$A:$A,$A28)-SUMIFS('Data Long'!$C:$C,'Data Long'!$B:$B,H$25,'Data Long'!$A:$A,$A28))/$L28))*100</f>
        <v>3.3561054844257594</v>
      </c>
      <c r="I28" s="64">
        <f>(((SUMIFS('Data Long'!$D:$D,'Data Long'!$B:$B,I$25,'Data Long'!$A:$A,$A28)-SUMIFS('Data Long'!$C:$C,'Data Long'!$B:$B,I$25,'Data Long'!$A:$A,$A28))/$L28))*100</f>
        <v>7.127842537741258</v>
      </c>
      <c r="J28" s="64">
        <f>(((SUMIFS('Data Long'!$D:$D,'Data Long'!$B:$B,J$25,'Data Long'!$A:$A,$A28)-SUMIFS('Data Long'!$C:$C,'Data Long'!$B:$B,J$25,'Data Long'!$A:$A,$A28))/$L28))*100</f>
        <v>6.0338238104337849</v>
      </c>
      <c r="K28" s="64">
        <f>(((SUMIFS('Data Long'!$D:$D,'Data Long'!$B:$B,K$25,'Data Long'!$A:$A,$A28)-SUMIFS('Data Long'!$C:$C,'Data Long'!$B:$B,K$25,'Data Long'!$A:$A,$A28))/$L28))*100</f>
        <v>0.74049302503344161</v>
      </c>
      <c r="L28" s="69">
        <f>SUMIFS('Data Long'!$D:$D,'Data Long'!$A:$A,$A28,'Data Long'!$B:$B,"total")-SUMIFS('Data Long'!$C:$C,'Data Long'!$A:$A,$A28,'Data Long'!$B:$B,"total")</f>
        <v>418640</v>
      </c>
      <c r="N28" s="62"/>
    </row>
    <row r="29" spans="1:15" x14ac:dyDescent="0.25">
      <c r="A29" t="s">
        <v>27</v>
      </c>
      <c r="B29" s="64">
        <f>(((SUMIFS('Data Long'!$D:$D,'Data Long'!$B:$B,B$25,'Data Long'!$A:$A,$A29)-SUMIFS('Data Long'!$C:$C,'Data Long'!$B:$B,B$25,'Data Long'!$A:$A,$A29))/$L29))*100</f>
        <v>11.852343627304007</v>
      </c>
      <c r="C29" s="64">
        <f>(((SUMIFS('Data Long'!$D:$D,'Data Long'!$B:$B,C$25,'Data Long'!$A:$A,$A29)-SUMIFS('Data Long'!$C:$C,'Data Long'!$B:$B,C$25,'Data Long'!$A:$A,$A29))/$L29))*100</f>
        <v>21.423880298682199</v>
      </c>
      <c r="D29" s="64">
        <f>(((SUMIFS('Data Long'!$D:$D,'Data Long'!$B:$B,D$25,'Data Long'!$A:$A,$A29)-SUMIFS('Data Long'!$C:$C,'Data Long'!$B:$B,D$25,'Data Long'!$A:$A,$A29))/$L29))*100</f>
        <v>4.0304964235233651</v>
      </c>
      <c r="E29" s="64">
        <f>(((SUMIFS('Data Long'!$D:$D,'Data Long'!$B:$B,E$25,'Data Long'!$A:$A,$A29)-SUMIFS('Data Long'!$C:$C,'Data Long'!$B:$B,E$25,'Data Long'!$A:$A,$A29))/$L29))*100</f>
        <v>21.938221898602247</v>
      </c>
      <c r="F29" s="64">
        <f>(((SUMIFS('Data Long'!$D:$D,'Data Long'!$B:$B,F$25,'Data Long'!$A:$A,$A29)-SUMIFS('Data Long'!$C:$C,'Data Long'!$B:$B,F$25,'Data Long'!$A:$A,$A29))/$L29))*100</f>
        <v>16.440370640053683</v>
      </c>
      <c r="G29" s="64">
        <f>(((SUMIFS('Data Long'!$D:$D,'Data Long'!$B:$B,G$25,'Data Long'!$A:$A,$A29)-SUMIFS('Data Long'!$C:$C,'Data Long'!$B:$B,G$25,'Data Long'!$A:$A,$A29))/$L29))*100</f>
        <v>5.3886295169971872</v>
      </c>
      <c r="H29" s="64">
        <f>(((SUMIFS('Data Long'!$D:$D,'Data Long'!$B:$B,H$25,'Data Long'!$A:$A,$A29)-SUMIFS('Data Long'!$C:$C,'Data Long'!$B:$B,H$25,'Data Long'!$A:$A,$A29))/$L29))*100</f>
        <v>6.3330763410002708</v>
      </c>
      <c r="I29" s="64">
        <f>(((SUMIFS('Data Long'!$D:$D,'Data Long'!$B:$B,I$25,'Data Long'!$A:$A,$A29)-SUMIFS('Data Long'!$C:$C,'Data Long'!$B:$B,I$25,'Data Long'!$A:$A,$A29))/$L29))*100</f>
        <v>5.7005896546308588</v>
      </c>
      <c r="J29" s="64">
        <f>(((SUMIFS('Data Long'!$D:$D,'Data Long'!$B:$B,J$25,'Data Long'!$A:$A,$A29)-SUMIFS('Data Long'!$C:$C,'Data Long'!$B:$B,J$25,'Data Long'!$A:$A,$A29))/$L29))*100</f>
        <v>6.1053525792036094</v>
      </c>
      <c r="K29" s="64">
        <f>(((SUMIFS('Data Long'!$D:$D,'Data Long'!$B:$B,K$25,'Data Long'!$A:$A,$A29)-SUMIFS('Data Long'!$C:$C,'Data Long'!$B:$B,K$25,'Data Long'!$A:$A,$A29))/$L29))*100</f>
        <v>0.78703902000256987</v>
      </c>
      <c r="L29" s="69">
        <f>SUMIFS('Data Long'!$D:$D,'Data Long'!$A:$A,$A29,'Data Long'!$B:$B,"total")-SUMIFS('Data Long'!$C:$C,'Data Long'!$A:$A,$A29,'Data Long'!$B:$B,"total")</f>
        <v>2801640</v>
      </c>
      <c r="N29" s="33"/>
    </row>
    <row r="30" spans="1:15" x14ac:dyDescent="0.25">
      <c r="A30" t="s">
        <v>28</v>
      </c>
      <c r="B30" s="64">
        <f>(((SUMIFS('Data Long'!$D:$D,'Data Long'!$B:$B,B$25,'Data Long'!$A:$A,$A30)-SUMIFS('Data Long'!$C:$C,'Data Long'!$B:$B,B$25,'Data Long'!$A:$A,$A30))/$L30))*100</f>
        <v>6.1042734638917109</v>
      </c>
      <c r="C30" s="64">
        <f>(((SUMIFS('Data Long'!$D:$D,'Data Long'!$B:$B,C$25,'Data Long'!$A:$A,$A30)-SUMIFS('Data Long'!$C:$C,'Data Long'!$B:$B,C$25,'Data Long'!$A:$A,$A30))/$L30))*100</f>
        <v>22.43037017788382</v>
      </c>
      <c r="D30" s="64">
        <f>(((SUMIFS('Data Long'!$D:$D,'Data Long'!$B:$B,D$25,'Data Long'!$A:$A,$A30)-SUMIFS('Data Long'!$C:$C,'Data Long'!$B:$B,D$25,'Data Long'!$A:$A,$A30))/$L30))*100</f>
        <v>3.8695046183647919</v>
      </c>
      <c r="E30" s="64">
        <f>(((SUMIFS('Data Long'!$D:$D,'Data Long'!$B:$B,E$25,'Data Long'!$A:$A,$A30)-SUMIFS('Data Long'!$C:$C,'Data Long'!$B:$B,E$25,'Data Long'!$A:$A,$A30))/$L30))*100</f>
        <v>20.909026481774585</v>
      </c>
      <c r="F30" s="64">
        <f>(((SUMIFS('Data Long'!$D:$D,'Data Long'!$B:$B,F$25,'Data Long'!$A:$A,$A30)-SUMIFS('Data Long'!$C:$C,'Data Long'!$B:$B,F$25,'Data Long'!$A:$A,$A30))/$L30))*100</f>
        <v>21.140535305095558</v>
      </c>
      <c r="G30" s="64">
        <f>(((SUMIFS('Data Long'!$D:$D,'Data Long'!$B:$B,G$25,'Data Long'!$A:$A,$A30)-SUMIFS('Data Long'!$C:$C,'Data Long'!$B:$B,G$25,'Data Long'!$A:$A,$A30))/$L30))*100</f>
        <v>6.9310906900380331</v>
      </c>
      <c r="H30" s="64">
        <f>(((SUMIFS('Data Long'!$D:$D,'Data Long'!$B:$B,H$25,'Data Long'!$A:$A,$A30)-SUMIFS('Data Long'!$C:$C,'Data Long'!$B:$B,H$25,'Data Long'!$A:$A,$A30))/$L30))*100</f>
        <v>4.7412062082162008</v>
      </c>
      <c r="I30" s="64">
        <f>(((SUMIFS('Data Long'!$D:$D,'Data Long'!$B:$B,I$25,'Data Long'!$A:$A,$A30)-SUMIFS('Data Long'!$C:$C,'Data Long'!$B:$B,I$25,'Data Long'!$A:$A,$A30))/$L30))*100</f>
        <v>6.3641303063948413</v>
      </c>
      <c r="J30" s="64">
        <f>(((SUMIFS('Data Long'!$D:$D,'Data Long'!$B:$B,J$25,'Data Long'!$A:$A,$A30)-SUMIFS('Data Long'!$C:$C,'Data Long'!$B:$B,J$25,'Data Long'!$A:$A,$A30))/$L30))*100</f>
        <v>6.6476104982164372</v>
      </c>
      <c r="K30" s="64">
        <f>(((SUMIFS('Data Long'!$D:$D,'Data Long'!$B:$B,K$25,'Data Long'!$A:$A,$A30)-SUMIFS('Data Long'!$C:$C,'Data Long'!$B:$B,K$25,'Data Long'!$A:$A,$A30))/$L30))*100</f>
        <v>0.86225225012402251</v>
      </c>
      <c r="L30" s="69">
        <f>SUMIFS('Data Long'!$D:$D,'Data Long'!$A:$A,$A30,'Data Long'!$B:$B,"total")-SUMIFS('Data Long'!$C:$C,'Data Long'!$A:$A,$A30,'Data Long'!$B:$B,"total")</f>
        <v>423310</v>
      </c>
      <c r="N30" s="33"/>
    </row>
    <row r="31" spans="1:15" x14ac:dyDescent="0.25">
      <c r="A31" t="s">
        <v>29</v>
      </c>
      <c r="B31" s="64">
        <f>(((SUMIFS('Data Long'!$D:$D,'Data Long'!$B:$B,B$25,'Data Long'!$A:$A,$A31)-SUMIFS('Data Long'!$C:$C,'Data Long'!$B:$B,B$25,'Data Long'!$A:$A,$A31))/$L31))*100</f>
        <v>13.215673915327239</v>
      </c>
      <c r="C31" s="64">
        <f>(((SUMIFS('Data Long'!$D:$D,'Data Long'!$B:$B,C$25,'Data Long'!$A:$A,$A31)-SUMIFS('Data Long'!$C:$C,'Data Long'!$B:$B,C$25,'Data Long'!$A:$A,$A31))/$L31))*100</f>
        <v>26.378821304758905</v>
      </c>
      <c r="D31" s="64">
        <f>(((SUMIFS('Data Long'!$D:$D,'Data Long'!$B:$B,D$25,'Data Long'!$A:$A,$A31)-SUMIFS('Data Long'!$C:$C,'Data Long'!$B:$B,D$25,'Data Long'!$A:$A,$A31))/$L31))*100</f>
        <v>3.3722029624960603</v>
      </c>
      <c r="E31" s="64">
        <f>(((SUMIFS('Data Long'!$D:$D,'Data Long'!$B:$B,E$25,'Data Long'!$A:$A,$A31)-SUMIFS('Data Long'!$C:$C,'Data Long'!$B:$B,E$25,'Data Long'!$A:$A,$A31))/$L31))*100</f>
        <v>17.838008194138038</v>
      </c>
      <c r="F31" s="64">
        <f>(((SUMIFS('Data Long'!$D:$D,'Data Long'!$B:$B,F$25,'Data Long'!$A:$A,$A31)-SUMIFS('Data Long'!$C:$C,'Data Long'!$B:$B,F$25,'Data Long'!$A:$A,$A31))/$L31))*100</f>
        <v>15.159155373463598</v>
      </c>
      <c r="G31" s="64">
        <f>(((SUMIFS('Data Long'!$D:$D,'Data Long'!$B:$B,G$25,'Data Long'!$A:$A,$A31)-SUMIFS('Data Long'!$C:$C,'Data Long'!$B:$B,G$25,'Data Long'!$A:$A,$A31))/$L31))*100</f>
        <v>6.166614140140771</v>
      </c>
      <c r="H31" s="64">
        <f>(((SUMIFS('Data Long'!$D:$D,'Data Long'!$B:$B,H$25,'Data Long'!$A:$A,$A31)-SUMIFS('Data Long'!$C:$C,'Data Long'!$B:$B,H$25,'Data Long'!$A:$A,$A31))/$L31))*100</f>
        <v>2.5632944637041706</v>
      </c>
      <c r="I31" s="64">
        <f>(((SUMIFS('Data Long'!$D:$D,'Data Long'!$B:$B,I$25,'Data Long'!$A:$A,$A31)-SUMIFS('Data Long'!$C:$C,'Data Long'!$B:$B,I$25,'Data Long'!$A:$A,$A31))/$L31))*100</f>
        <v>4.2336379871835277</v>
      </c>
      <c r="J31" s="64">
        <f>(((SUMIFS('Data Long'!$D:$D,'Data Long'!$B:$B,J$25,'Data Long'!$A:$A,$A31)-SUMIFS('Data Long'!$C:$C,'Data Long'!$B:$B,J$25,'Data Long'!$A:$A,$A31))/$L31))*100</f>
        <v>10.484294568757223</v>
      </c>
      <c r="K31" s="64">
        <f>(((SUMIFS('Data Long'!$D:$D,'Data Long'!$B:$B,K$25,'Data Long'!$A:$A,$A31)-SUMIFS('Data Long'!$C:$C,'Data Long'!$B:$B,K$25,'Data Long'!$A:$A,$A31))/$L31))*100</f>
        <v>0.58829709003046537</v>
      </c>
      <c r="L31" s="69">
        <f>SUMIFS('Data Long'!$D:$D,'Data Long'!$A:$A,$A31,'Data Long'!$B:$B,"total")-SUMIFS('Data Long'!$C:$C,'Data Long'!$A:$A,$A31,'Data Long'!$B:$B,"total")</f>
        <v>95190</v>
      </c>
      <c r="N31" s="33"/>
    </row>
    <row r="32" spans="1:15" x14ac:dyDescent="0.25">
      <c r="A32" t="s">
        <v>30</v>
      </c>
      <c r="B32" s="64">
        <f>(((SUMIFS('Data Long'!$D:$D,'Data Long'!$B:$B,B$25,'Data Long'!$A:$A,$A32)-SUMIFS('Data Long'!$C:$C,'Data Long'!$B:$B,B$25,'Data Long'!$A:$A,$A32))/$L32))*100</f>
        <v>14.547762615042844</v>
      </c>
      <c r="C32" s="64">
        <f>(((SUMIFS('Data Long'!$D:$D,'Data Long'!$B:$B,C$25,'Data Long'!$A:$A,$A32)-SUMIFS('Data Long'!$C:$C,'Data Long'!$B:$B,C$25,'Data Long'!$A:$A,$A32))/$L32))*100</f>
        <v>16.762932402411931</v>
      </c>
      <c r="D32" s="64">
        <f>(((SUMIFS('Data Long'!$D:$D,'Data Long'!$B:$B,D$25,'Data Long'!$A:$A,$A32)-SUMIFS('Data Long'!$C:$C,'Data Long'!$B:$B,D$25,'Data Long'!$A:$A,$A32))/$L32))*100</f>
        <v>4.1256743890828309</v>
      </c>
      <c r="E32" s="64">
        <f>(((SUMIFS('Data Long'!$D:$D,'Data Long'!$B:$B,E$25,'Data Long'!$A:$A,$A32)-SUMIFS('Data Long'!$C:$C,'Data Long'!$B:$B,E$25,'Data Long'!$A:$A,$A32))/$L32))*100</f>
        <v>26.854966677245319</v>
      </c>
      <c r="F32" s="64">
        <f>(((SUMIFS('Data Long'!$D:$D,'Data Long'!$B:$B,F$25,'Data Long'!$A:$A,$A32)-SUMIFS('Data Long'!$C:$C,'Data Long'!$B:$B,F$25,'Data Long'!$A:$A,$A32))/$L32))*100</f>
        <v>15.550618851158363</v>
      </c>
      <c r="G32" s="64">
        <f>(((SUMIFS('Data Long'!$D:$D,'Data Long'!$B:$B,G$25,'Data Long'!$A:$A,$A32)-SUMIFS('Data Long'!$C:$C,'Data Long'!$B:$B,G$25,'Data Long'!$A:$A,$A32))/$L32))*100</f>
        <v>5.7124722310377658</v>
      </c>
      <c r="H32" s="64">
        <f>(((SUMIFS('Data Long'!$D:$D,'Data Long'!$B:$B,H$25,'Data Long'!$A:$A,$A32)-SUMIFS('Data Long'!$C:$C,'Data Long'!$B:$B,H$25,'Data Long'!$A:$A,$A32))/$L32))*100</f>
        <v>4.0431609013011744</v>
      </c>
      <c r="I32" s="64">
        <f>(((SUMIFS('Data Long'!$D:$D,'Data Long'!$B:$B,I$25,'Data Long'!$A:$A,$A32)-SUMIFS('Data Long'!$C:$C,'Data Long'!$B:$B,I$25,'Data Long'!$A:$A,$A32))/$L32))*100</f>
        <v>6.0107902253252936</v>
      </c>
      <c r="J32" s="64">
        <f>(((SUMIFS('Data Long'!$D:$D,'Data Long'!$B:$B,J$25,'Data Long'!$A:$A,$A32)-SUMIFS('Data Long'!$C:$C,'Data Long'!$B:$B,J$25,'Data Long'!$A:$A,$A32))/$L32))*100</f>
        <v>5.8203744842907019</v>
      </c>
      <c r="K32" s="64">
        <f>(((SUMIFS('Data Long'!$D:$D,'Data Long'!$B:$B,K$25,'Data Long'!$A:$A,$A32)-SUMIFS('Data Long'!$C:$C,'Data Long'!$B:$B,K$25,'Data Long'!$A:$A,$A32))/$L32))*100</f>
        <v>0.57124722310377662</v>
      </c>
      <c r="L32" s="69">
        <f>SUMIFS('Data Long'!$D:$D,'Data Long'!$A:$A,$A32,'Data Long'!$B:$B,"total")-SUMIFS('Data Long'!$C:$C,'Data Long'!$A:$A,$A32,'Data Long'!$B:$B,"total")</f>
        <v>157550</v>
      </c>
      <c r="N32" s="33"/>
    </row>
    <row r="33" spans="1:14" x14ac:dyDescent="0.25">
      <c r="A33" t="s">
        <v>31</v>
      </c>
      <c r="B33" s="64">
        <f>(((SUMIFS('Data Long'!$D:$D,'Data Long'!$B:$B,B$25,'Data Long'!$A:$A,$A33)-SUMIFS('Data Long'!$C:$C,'Data Long'!$B:$B,B$25,'Data Long'!$A:$A,$A33))/$L33))*100</f>
        <v>15.760077707625062</v>
      </c>
      <c r="C33" s="64">
        <f>(((SUMIFS('Data Long'!$D:$D,'Data Long'!$B:$B,C$25,'Data Long'!$A:$A,$A33)-SUMIFS('Data Long'!$C:$C,'Data Long'!$B:$B,C$25,'Data Long'!$A:$A,$A33))/$L33))*100</f>
        <v>21.94026226323458</v>
      </c>
      <c r="D33" s="64">
        <f>(((SUMIFS('Data Long'!$D:$D,'Data Long'!$B:$B,D$25,'Data Long'!$A:$A,$A33)-SUMIFS('Data Long'!$C:$C,'Data Long'!$B:$B,D$25,'Data Long'!$A:$A,$A33))/$L33))*100</f>
        <v>4.3710539096648855</v>
      </c>
      <c r="E33" s="64">
        <f>(((SUMIFS('Data Long'!$D:$D,'Data Long'!$B:$B,E$25,'Data Long'!$A:$A,$A33)-SUMIFS('Data Long'!$C:$C,'Data Long'!$B:$B,E$25,'Data Long'!$A:$A,$A33))/$L33))*100</f>
        <v>25.594949004371053</v>
      </c>
      <c r="F33" s="64">
        <f>(((SUMIFS('Data Long'!$D:$D,'Data Long'!$B:$B,F$25,'Data Long'!$A:$A,$A33)-SUMIFS('Data Long'!$C:$C,'Data Long'!$B:$B,F$25,'Data Long'!$A:$A,$A33))/$L33))*100</f>
        <v>14.448761534725596</v>
      </c>
      <c r="G33" s="64">
        <f>(((SUMIFS('Data Long'!$D:$D,'Data Long'!$B:$B,G$25,'Data Long'!$A:$A,$A33)-SUMIFS('Data Long'!$C:$C,'Data Long'!$B:$B,G$25,'Data Long'!$A:$A,$A33))/$L33))*100</f>
        <v>5.5852355512384655</v>
      </c>
      <c r="H33" s="64">
        <f>(((SUMIFS('Data Long'!$D:$D,'Data Long'!$B:$B,H$25,'Data Long'!$A:$A,$A33)-SUMIFS('Data Long'!$C:$C,'Data Long'!$B:$B,H$25,'Data Long'!$A:$A,$A33))/$L33))*100</f>
        <v>2.9140359397765905</v>
      </c>
      <c r="I33" s="64">
        <f>(((SUMIFS('Data Long'!$D:$D,'Data Long'!$B:$B,I$25,'Data Long'!$A:$A,$A33)-SUMIFS('Data Long'!$C:$C,'Data Long'!$B:$B,I$25,'Data Long'!$A:$A,$A33))/$L33))*100</f>
        <v>5.0995628946090328</v>
      </c>
      <c r="J33" s="64">
        <f>(((SUMIFS('Data Long'!$D:$D,'Data Long'!$B:$B,J$25,'Data Long'!$A:$A,$A33)-SUMIFS('Data Long'!$C:$C,'Data Long'!$B:$B,J$25,'Data Long'!$A:$A,$A33))/$L33))*100</f>
        <v>3.7882467217095677</v>
      </c>
      <c r="K33" s="64">
        <f>(((SUMIFS('Data Long'!$D:$D,'Data Long'!$B:$B,K$25,'Data Long'!$A:$A,$A33)-SUMIFS('Data Long'!$C:$C,'Data Long'!$B:$B,K$25,'Data Long'!$A:$A,$A33))/$L33))*100</f>
        <v>0.49781447304516752</v>
      </c>
      <c r="L33" s="69">
        <f>SUMIFS('Data Long'!$D:$D,'Data Long'!$A:$A,$A33,'Data Long'!$B:$B,"total")-SUMIFS('Data Long'!$C:$C,'Data Long'!$A:$A,$A33,'Data Long'!$B:$B,"total")</f>
        <v>82360</v>
      </c>
      <c r="N33" s="33"/>
    </row>
    <row r="34" spans="1:14" x14ac:dyDescent="0.25">
      <c r="A34" t="s">
        <v>32</v>
      </c>
      <c r="B34" s="64">
        <f>(((SUMIFS('Data Long'!$D:$D,'Data Long'!$B:$B,B$25,'Data Long'!$A:$A,$A34)-SUMIFS('Data Long'!$C:$C,'Data Long'!$B:$B,B$25,'Data Long'!$A:$A,$A34))/$L34))*100</f>
        <v>10.004207868714495</v>
      </c>
      <c r="C34" s="64">
        <f>(((SUMIFS('Data Long'!$D:$D,'Data Long'!$B:$B,C$25,'Data Long'!$A:$A,$A34)-SUMIFS('Data Long'!$C:$C,'Data Long'!$B:$B,C$25,'Data Long'!$A:$A,$A34))/$L34))*100</f>
        <v>23.206395960446034</v>
      </c>
      <c r="D34" s="64">
        <f>(((SUMIFS('Data Long'!$D:$D,'Data Long'!$B:$B,D$25,'Data Long'!$A:$A,$A34)-SUMIFS('Data Long'!$C:$C,'Data Long'!$B:$B,D$25,'Data Long'!$A:$A,$A34))/$L34))*100</f>
        <v>3.708184304649695</v>
      </c>
      <c r="E34" s="64">
        <f>(((SUMIFS('Data Long'!$D:$D,'Data Long'!$B:$B,E$25,'Data Long'!$A:$A,$A34)-SUMIFS('Data Long'!$C:$C,'Data Long'!$B:$B,E$25,'Data Long'!$A:$A,$A34))/$L34))*100</f>
        <v>26.630549126867244</v>
      </c>
      <c r="F34" s="64">
        <f>(((SUMIFS('Data Long'!$D:$D,'Data Long'!$B:$B,F$25,'Data Long'!$A:$A,$A34)-SUMIFS('Data Long'!$C:$C,'Data Long'!$B:$B,F$25,'Data Long'!$A:$A,$A34))/$L34))*100</f>
        <v>19.876919840100989</v>
      </c>
      <c r="G34" s="64">
        <f>(((SUMIFS('Data Long'!$D:$D,'Data Long'!$B:$B,G$25,'Data Long'!$A:$A,$A34)-SUMIFS('Data Long'!$C:$C,'Data Long'!$B:$B,G$25,'Data Long'!$A:$A,$A34))/$L34))*100</f>
        <v>5.5123080159899009</v>
      </c>
      <c r="H34" s="64">
        <f>(((SUMIFS('Data Long'!$D:$D,'Data Long'!$B:$B,H$25,'Data Long'!$A:$A,$A34)-SUMIFS('Data Long'!$C:$C,'Data Long'!$B:$B,H$25,'Data Long'!$A:$A,$A34))/$L34))*100</f>
        <v>2.3932253313696616</v>
      </c>
      <c r="I34" s="64">
        <f>(((SUMIFS('Data Long'!$D:$D,'Data Long'!$B:$B,I$25,'Data Long'!$A:$A,$A34)-SUMIFS('Data Long'!$C:$C,'Data Long'!$B:$B,I$25,'Data Long'!$A:$A,$A34))/$L34))*100</f>
        <v>4.6602146013044399</v>
      </c>
      <c r="J34" s="64">
        <f>(((SUMIFS('Data Long'!$D:$D,'Data Long'!$B:$B,J$25,'Data Long'!$A:$A,$A34)-SUMIFS('Data Long'!$C:$C,'Data Long'!$B:$B,J$25,'Data Long'!$A:$A,$A34))/$L34))*100</f>
        <v>3.3925941510624869</v>
      </c>
      <c r="K34" s="64">
        <f>(((SUMIFS('Data Long'!$D:$D,'Data Long'!$B:$B,K$25,'Data Long'!$A:$A,$A34)-SUMIFS('Data Long'!$C:$C,'Data Long'!$B:$B,K$25,'Data Long'!$A:$A,$A34))/$L34))*100</f>
        <v>0.61540079949505577</v>
      </c>
      <c r="L34" s="69">
        <f>SUMIFS('Data Long'!$D:$D,'Data Long'!$A:$A,$A34,'Data Long'!$B:$B,"total")-SUMIFS('Data Long'!$C:$C,'Data Long'!$A:$A,$A34,'Data Long'!$B:$B,"total")</f>
        <v>190120</v>
      </c>
      <c r="N34" s="33"/>
    </row>
    <row r="35" spans="1:14" x14ac:dyDescent="0.25">
      <c r="A35" t="s">
        <v>33</v>
      </c>
      <c r="B35" s="64">
        <f>(((SUMIFS('Data Long'!$D:$D,'Data Long'!$B:$B,B$25,'Data Long'!$A:$A,$A35)-SUMIFS('Data Long'!$C:$C,'Data Long'!$B:$B,B$25,'Data Long'!$A:$A,$A35))/$L35))*100</f>
        <v>13.85141804303481</v>
      </c>
      <c r="C35" s="64">
        <f>(((SUMIFS('Data Long'!$D:$D,'Data Long'!$B:$B,C$25,'Data Long'!$A:$A,$A35)-SUMIFS('Data Long'!$C:$C,'Data Long'!$B:$B,C$25,'Data Long'!$A:$A,$A35))/$L35))*100</f>
        <v>21.464762782128052</v>
      </c>
      <c r="D35" s="64">
        <f>(((SUMIFS('Data Long'!$D:$D,'Data Long'!$B:$B,D$25,'Data Long'!$A:$A,$A35)-SUMIFS('Data Long'!$C:$C,'Data Long'!$B:$B,D$25,'Data Long'!$A:$A,$A35))/$L35))*100</f>
        <v>5.7313943541488452</v>
      </c>
      <c r="E35" s="64">
        <f>(((SUMIFS('Data Long'!$D:$D,'Data Long'!$B:$B,E$25,'Data Long'!$A:$A,$A35)-SUMIFS('Data Long'!$C:$C,'Data Long'!$B:$B,E$25,'Data Long'!$A:$A,$A35))/$L35))*100</f>
        <v>23.004540369809831</v>
      </c>
      <c r="F35" s="64">
        <f>(((SUMIFS('Data Long'!$D:$D,'Data Long'!$B:$B,F$25,'Data Long'!$A:$A,$A35)-SUMIFS('Data Long'!$C:$C,'Data Long'!$B:$B,F$25,'Data Long'!$A:$A,$A35))/$L35))*100</f>
        <v>13.634269921695072</v>
      </c>
      <c r="G35" s="64">
        <f>(((SUMIFS('Data Long'!$D:$D,'Data Long'!$B:$B,G$25,'Data Long'!$A:$A,$A35)-SUMIFS('Data Long'!$C:$C,'Data Long'!$B:$B,G$25,'Data Long'!$A:$A,$A35))/$L35))*100</f>
        <v>4.0468513522405738</v>
      </c>
      <c r="H35" s="64">
        <f>(((SUMIFS('Data Long'!$D:$D,'Data Long'!$B:$B,H$25,'Data Long'!$A:$A,$A35)-SUMIFS('Data Long'!$C:$C,'Data Long'!$B:$B,H$25,'Data Long'!$A:$A,$A35))/$L35))*100</f>
        <v>2.6847404092913076</v>
      </c>
      <c r="I35" s="64">
        <f>(((SUMIFS('Data Long'!$D:$D,'Data Long'!$B:$B,I$25,'Data Long'!$A:$A,$A35)-SUMIFS('Data Long'!$C:$C,'Data Long'!$B:$B,I$25,'Data Long'!$A:$A,$A35))/$L35))*100</f>
        <v>6.7776534842403109</v>
      </c>
      <c r="J35" s="64">
        <f>(((SUMIFS('Data Long'!$D:$D,'Data Long'!$B:$B,J$25,'Data Long'!$A:$A,$A35)-SUMIFS('Data Long'!$C:$C,'Data Long'!$B:$B,J$25,'Data Long'!$A:$A,$A35))/$L35))*100</f>
        <v>8.0937027044811476</v>
      </c>
      <c r="K35" s="64">
        <f>(((SUMIFS('Data Long'!$D:$D,'Data Long'!$B:$B,K$25,'Data Long'!$A:$A,$A35)-SUMIFS('Data Long'!$C:$C,'Data Long'!$B:$B,K$25,'Data Long'!$A:$A,$A35))/$L35))*100</f>
        <v>0.71066657893005203</v>
      </c>
      <c r="L35" s="69">
        <f>SUMIFS('Data Long'!$D:$D,'Data Long'!$A:$A,$A35,'Data Long'!$B:$B,"total")-SUMIFS('Data Long'!$C:$C,'Data Long'!$A:$A,$A35,'Data Long'!$B:$B,"total")</f>
        <v>151970</v>
      </c>
      <c r="N35" s="33"/>
    </row>
    <row r="36" spans="1:14" x14ac:dyDescent="0.25">
      <c r="A36" t="s">
        <v>34</v>
      </c>
      <c r="B36" s="64">
        <f>(((SUMIFS('Data Long'!$D:$D,'Data Long'!$B:$B,B$25,'Data Long'!$A:$A,$A36)-SUMIFS('Data Long'!$C:$C,'Data Long'!$B:$B,B$25,'Data Long'!$A:$A,$A36))/$L36))*100</f>
        <v>34.86800153041704</v>
      </c>
      <c r="C36" s="64">
        <f>(((SUMIFS('Data Long'!$D:$D,'Data Long'!$B:$B,C$25,'Data Long'!$A:$A,$A36)-SUMIFS('Data Long'!$C:$C,'Data Long'!$B:$B,C$25,'Data Long'!$A:$A,$A36))/$L36))*100</f>
        <v>12.817242698635379</v>
      </c>
      <c r="D36" s="64">
        <f>(((SUMIFS('Data Long'!$D:$D,'Data Long'!$B:$B,D$25,'Data Long'!$A:$A,$A36)-SUMIFS('Data Long'!$C:$C,'Data Long'!$B:$B,D$25,'Data Long'!$A:$A,$A36))/$L36))*100</f>
        <v>2.7547506695574544</v>
      </c>
      <c r="E36" s="64">
        <f>(((SUMIFS('Data Long'!$D:$D,'Data Long'!$B:$B,E$25,'Data Long'!$A:$A,$A36)-SUMIFS('Data Long'!$C:$C,'Data Long'!$B:$B,E$25,'Data Long'!$A:$A,$A36))/$L36))*100</f>
        <v>20.92845300344344</v>
      </c>
      <c r="F36" s="64">
        <f>(((SUMIFS('Data Long'!$D:$D,'Data Long'!$B:$B,F$25,'Data Long'!$A:$A,$A36)-SUMIFS('Data Long'!$C:$C,'Data Long'!$B:$B,F$25,'Data Long'!$A:$A,$A36))/$L36))*100</f>
        <v>12.625940568804999</v>
      </c>
      <c r="G36" s="64">
        <f>(((SUMIFS('Data Long'!$D:$D,'Data Long'!$B:$B,G$25,'Data Long'!$A:$A,$A36)-SUMIFS('Data Long'!$C:$C,'Data Long'!$B:$B,G$25,'Data Long'!$A:$A,$A36))/$L36))*100</f>
        <v>3.1756153551842878</v>
      </c>
      <c r="H36" s="64">
        <f>(((SUMIFS('Data Long'!$D:$D,'Data Long'!$B:$B,H$25,'Data Long'!$A:$A,$A36)-SUMIFS('Data Long'!$C:$C,'Data Long'!$B:$B,H$25,'Data Long'!$A:$A,$A36))/$L36))*100</f>
        <v>3.9025634485397269</v>
      </c>
      <c r="I36" s="64">
        <f>(((SUMIFS('Data Long'!$D:$D,'Data Long'!$B:$B,I$25,'Data Long'!$A:$A,$A36)-SUMIFS('Data Long'!$C:$C,'Data Long'!$B:$B,I$25,'Data Long'!$A:$A,$A36))/$L36))*100</f>
        <v>4.0428516770820053</v>
      </c>
      <c r="J36" s="64">
        <f>(((SUMIFS('Data Long'!$D:$D,'Data Long'!$B:$B,J$25,'Data Long'!$A:$A,$A36)-SUMIFS('Data Long'!$C:$C,'Data Long'!$B:$B,J$25,'Data Long'!$A:$A,$A36))/$L36))*100</f>
        <v>4.591251115929091</v>
      </c>
      <c r="K36" s="64">
        <f>(((SUMIFS('Data Long'!$D:$D,'Data Long'!$B:$B,K$25,'Data Long'!$A:$A,$A36)-SUMIFS('Data Long'!$C:$C,'Data Long'!$B:$B,K$25,'Data Long'!$A:$A,$A36))/$L36))*100</f>
        <v>0.29332993240658078</v>
      </c>
      <c r="L36" s="69">
        <f>SUMIFS('Data Long'!$D:$D,'Data Long'!$A:$A,$A36,'Data Long'!$B:$B,"total")-SUMIFS('Data Long'!$C:$C,'Data Long'!$A:$A,$A36,'Data Long'!$B:$B,"total")</f>
        <v>78410</v>
      </c>
      <c r="N36" s="33"/>
    </row>
    <row r="37" spans="1:14" x14ac:dyDescent="0.25">
      <c r="A37" t="s">
        <v>35</v>
      </c>
      <c r="B37" s="64">
        <f>(((SUMIFS('Data Long'!$D:$D,'Data Long'!$B:$B,B$25,'Data Long'!$A:$A,$A37)-SUMIFS('Data Long'!$C:$C,'Data Long'!$B:$B,B$25,'Data Long'!$A:$A,$A37))/$L37))*100</f>
        <v>12.698784693160134</v>
      </c>
      <c r="C37" s="64">
        <f>(((SUMIFS('Data Long'!$D:$D,'Data Long'!$B:$B,C$25,'Data Long'!$A:$A,$A37)-SUMIFS('Data Long'!$C:$C,'Data Long'!$B:$B,C$25,'Data Long'!$A:$A,$A37))/$L37))*100</f>
        <v>17.898155278047472</v>
      </c>
      <c r="D37" s="64">
        <f>(((SUMIFS('Data Long'!$D:$D,'Data Long'!$B:$B,D$25,'Data Long'!$A:$A,$A37)-SUMIFS('Data Long'!$C:$C,'Data Long'!$B:$B,D$25,'Data Long'!$A:$A,$A37))/$L37))*100</f>
        <v>4.7139174394857539</v>
      </c>
      <c r="E37" s="64">
        <f>(((SUMIFS('Data Long'!$D:$D,'Data Long'!$B:$B,E$25,'Data Long'!$A:$A,$A37)-SUMIFS('Data Long'!$C:$C,'Data Long'!$B:$B,E$25,'Data Long'!$A:$A,$A37))/$L37))*100</f>
        <v>23.137701295657706</v>
      </c>
      <c r="F37" s="64">
        <f>(((SUMIFS('Data Long'!$D:$D,'Data Long'!$B:$B,F$25,'Data Long'!$A:$A,$A37)-SUMIFS('Data Long'!$C:$C,'Data Long'!$B:$B,F$25,'Data Long'!$A:$A,$A37))/$L37))*100</f>
        <v>15.012220027453212</v>
      </c>
      <c r="G37" s="64">
        <f>(((SUMIFS('Data Long'!$D:$D,'Data Long'!$B:$B,G$25,'Data Long'!$A:$A,$A37)-SUMIFS('Data Long'!$C:$C,'Data Long'!$B:$B,G$25,'Data Long'!$A:$A,$A37))/$L37))*100</f>
        <v>7.6500719809836291</v>
      </c>
      <c r="H37" s="64">
        <f>(((SUMIFS('Data Long'!$D:$D,'Data Long'!$B:$B,H$25,'Data Long'!$A:$A,$A37)-SUMIFS('Data Long'!$C:$C,'Data Long'!$B:$B,H$25,'Data Long'!$A:$A,$A37))/$L37))*100</f>
        <v>4.8712712176504063</v>
      </c>
      <c r="I37" s="64">
        <f>(((SUMIFS('Data Long'!$D:$D,'Data Long'!$B:$B,I$25,'Data Long'!$A:$A,$A37)-SUMIFS('Data Long'!$C:$C,'Data Long'!$B:$B,I$25,'Data Long'!$A:$A,$A37))/$L37))*100</f>
        <v>7.0909638755900772</v>
      </c>
      <c r="J37" s="64">
        <f>(((SUMIFS('Data Long'!$D:$D,'Data Long'!$B:$B,J$25,'Data Long'!$A:$A,$A37)-SUMIFS('Data Long'!$C:$C,'Data Long'!$B:$B,J$25,'Data Long'!$A:$A,$A37))/$L37))*100</f>
        <v>6.0765341993371056</v>
      </c>
      <c r="K37" s="64">
        <f>(((SUMIFS('Data Long'!$D:$D,'Data Long'!$B:$B,K$25,'Data Long'!$A:$A,$A37)-SUMIFS('Data Long'!$C:$C,'Data Long'!$B:$B,K$25,'Data Long'!$A:$A,$A37))/$L37))*100</f>
        <v>0.85037999263450403</v>
      </c>
      <c r="L37" s="69">
        <f>SUMIFS('Data Long'!$D:$D,'Data Long'!$A:$A,$A37,'Data Long'!$B:$B,"total")-SUMIFS('Data Long'!$C:$C,'Data Long'!$A:$A,$A37,'Data Long'!$B:$B,"total")</f>
        <v>298690</v>
      </c>
      <c r="N37" s="33"/>
    </row>
    <row r="38" spans="1:14" x14ac:dyDescent="0.25">
      <c r="A38" t="s">
        <v>36</v>
      </c>
      <c r="B38" s="64">
        <f>(((SUMIFS('Data Long'!$D:$D,'Data Long'!$B:$B,B$25,'Data Long'!$A:$A,$A38)-SUMIFS('Data Long'!$C:$C,'Data Long'!$B:$B,B$25,'Data Long'!$A:$A,$A38))/$L38))*100</f>
        <v>23.051623051623054</v>
      </c>
      <c r="C38" s="64">
        <f>(((SUMIFS('Data Long'!$D:$D,'Data Long'!$B:$B,C$25,'Data Long'!$A:$A,$A38)-SUMIFS('Data Long'!$C:$C,'Data Long'!$B:$B,C$25,'Data Long'!$A:$A,$A38))/$L38))*100</f>
        <v>17.932217932217931</v>
      </c>
      <c r="D38" s="64">
        <f>(((SUMIFS('Data Long'!$D:$D,'Data Long'!$B:$B,D$25,'Data Long'!$A:$A,$A38)-SUMIFS('Data Long'!$C:$C,'Data Long'!$B:$B,D$25,'Data Long'!$A:$A,$A38))/$L38))*100</f>
        <v>2.9458029458029458</v>
      </c>
      <c r="E38" s="64">
        <f>(((SUMIFS('Data Long'!$D:$D,'Data Long'!$B:$B,E$25,'Data Long'!$A:$A,$A38)-SUMIFS('Data Long'!$C:$C,'Data Long'!$B:$B,E$25,'Data Long'!$A:$A,$A38))/$L38))*100</f>
        <v>22.837122837122838</v>
      </c>
      <c r="F38" s="64">
        <f>(((SUMIFS('Data Long'!$D:$D,'Data Long'!$B:$B,F$25,'Data Long'!$A:$A,$A38)-SUMIFS('Data Long'!$C:$C,'Data Long'!$B:$B,F$25,'Data Long'!$A:$A,$A38))/$L38))*100</f>
        <v>12.412412412412413</v>
      </c>
      <c r="G38" s="64">
        <f>(((SUMIFS('Data Long'!$D:$D,'Data Long'!$B:$B,G$25,'Data Long'!$A:$A,$A38)-SUMIFS('Data Long'!$C:$C,'Data Long'!$B:$B,G$25,'Data Long'!$A:$A,$A38))/$L38))*100</f>
        <v>5.2624052624052631</v>
      </c>
      <c r="H38" s="64">
        <f>(((SUMIFS('Data Long'!$D:$D,'Data Long'!$B:$B,H$25,'Data Long'!$A:$A,$A38)-SUMIFS('Data Long'!$C:$C,'Data Long'!$B:$B,H$25,'Data Long'!$A:$A,$A38))/$L38))*100</f>
        <v>3.4749034749034751</v>
      </c>
      <c r="I38" s="64">
        <f>(((SUMIFS('Data Long'!$D:$D,'Data Long'!$B:$B,I$25,'Data Long'!$A:$A,$A38)-SUMIFS('Data Long'!$C:$C,'Data Long'!$B:$B,I$25,'Data Long'!$A:$A,$A38))/$L38))*100</f>
        <v>6.4064064064064059</v>
      </c>
      <c r="J38" s="64">
        <f>(((SUMIFS('Data Long'!$D:$D,'Data Long'!$B:$B,J$25,'Data Long'!$A:$A,$A38)-SUMIFS('Data Long'!$C:$C,'Data Long'!$B:$B,J$25,'Data Long'!$A:$A,$A38))/$L38))*100</f>
        <v>5.2338052338052341</v>
      </c>
      <c r="K38" s="64">
        <f>(((SUMIFS('Data Long'!$D:$D,'Data Long'!$B:$B,K$25,'Data Long'!$A:$A,$A38)-SUMIFS('Data Long'!$C:$C,'Data Long'!$B:$B,K$25,'Data Long'!$A:$A,$A38))/$L38))*100</f>
        <v>0.44330044330044327</v>
      </c>
      <c r="L38" s="69">
        <f>SUMIFS('Data Long'!$D:$D,'Data Long'!$A:$A,$A38,'Data Long'!$B:$B,"total")-SUMIFS('Data Long'!$C:$C,'Data Long'!$A:$A,$A38,'Data Long'!$B:$B,"total")</f>
        <v>69930</v>
      </c>
      <c r="N38" s="33"/>
    </row>
    <row r="39" spans="1:14" x14ac:dyDescent="0.25">
      <c r="A39" t="s">
        <v>37</v>
      </c>
      <c r="B39" s="64">
        <f>(((SUMIFS('Data Long'!$D:$D,'Data Long'!$B:$B,B$25,'Data Long'!$A:$A,$A39)-SUMIFS('Data Long'!$C:$C,'Data Long'!$B:$B,B$25,'Data Long'!$A:$A,$A39))/$L39))*100</f>
        <v>15.933040758941477</v>
      </c>
      <c r="C39" s="64">
        <f>(((SUMIFS('Data Long'!$D:$D,'Data Long'!$B:$B,C$25,'Data Long'!$A:$A,$A39)-SUMIFS('Data Long'!$C:$C,'Data Long'!$B:$B,C$25,'Data Long'!$A:$A,$A39))/$L39))*100</f>
        <v>12.771660578666596</v>
      </c>
      <c r="D39" s="64">
        <f>(((SUMIFS('Data Long'!$D:$D,'Data Long'!$B:$B,D$25,'Data Long'!$A:$A,$A39)-SUMIFS('Data Long'!$C:$C,'Data Long'!$B:$B,D$25,'Data Long'!$A:$A,$A39))/$L39))*100</f>
        <v>3.3059154337371561</v>
      </c>
      <c r="E39" s="64">
        <f>(((SUMIFS('Data Long'!$D:$D,'Data Long'!$B:$B,E$25,'Data Long'!$A:$A,$A39)-SUMIFS('Data Long'!$C:$C,'Data Long'!$B:$B,E$25,'Data Long'!$A:$A,$A39))/$L39))*100</f>
        <v>27.4433027619373</v>
      </c>
      <c r="F39" s="64">
        <f>(((SUMIFS('Data Long'!$D:$D,'Data Long'!$B:$B,F$25,'Data Long'!$A:$A,$A39)-SUMIFS('Data Long'!$C:$C,'Data Long'!$B:$B,F$25,'Data Long'!$A:$A,$A39))/$L39))*100</f>
        <v>16.989462066065748</v>
      </c>
      <c r="G39" s="64">
        <f>(((SUMIFS('Data Long'!$D:$D,'Data Long'!$B:$B,G$25,'Data Long'!$A:$A,$A39)-SUMIFS('Data Long'!$C:$C,'Data Long'!$B:$B,G$25,'Data Long'!$A:$A,$A39))/$L39))*100</f>
        <v>5.0061755971933879</v>
      </c>
      <c r="H39" s="64">
        <f>(((SUMIFS('Data Long'!$D:$D,'Data Long'!$B:$B,H$25,'Data Long'!$A:$A,$A39)-SUMIFS('Data Long'!$C:$C,'Data Long'!$B:$B,H$25,'Data Long'!$A:$A,$A39))/$L39))*100</f>
        <v>5.6368748850287753</v>
      </c>
      <c r="I39" s="64">
        <f>(((SUMIFS('Data Long'!$D:$D,'Data Long'!$B:$B,I$25,'Data Long'!$A:$A,$A39)-SUMIFS('Data Long'!$C:$C,'Data Long'!$B:$B,I$25,'Data Long'!$A:$A,$A39))/$L39))*100</f>
        <v>4.8038262423462017</v>
      </c>
      <c r="J39" s="64">
        <f>(((SUMIFS('Data Long'!$D:$D,'Data Long'!$B:$B,J$25,'Data Long'!$A:$A,$A39)-SUMIFS('Data Long'!$C:$C,'Data Long'!$B:$B,J$25,'Data Long'!$A:$A,$A39))/$L39))*100</f>
        <v>7.5999264184164197</v>
      </c>
      <c r="K39" s="64">
        <f>(((SUMIFS('Data Long'!$D:$D,'Data Long'!$B:$B,K$25,'Data Long'!$A:$A,$A39)-SUMIFS('Data Long'!$C:$C,'Data Long'!$B:$B,K$25,'Data Long'!$A:$A,$A39))/$L39))*100</f>
        <v>0.50981525766693825</v>
      </c>
      <c r="L39" s="69">
        <f>SUMIFS('Data Long'!$D:$D,'Data Long'!$A:$A,$A39,'Data Long'!$B:$B,"total")-SUMIFS('Data Long'!$C:$C,'Data Long'!$A:$A,$A39,'Data Long'!$B:$B,"total")</f>
        <v>380530</v>
      </c>
      <c r="N39" s="33"/>
    </row>
    <row r="40" spans="1:14" x14ac:dyDescent="0.25">
      <c r="A40" t="s">
        <v>38</v>
      </c>
      <c r="B40" s="64">
        <f>(((SUMIFS('Data Long'!$D:$D,'Data Long'!$B:$B,B$25,'Data Long'!$A:$A,$A40)-SUMIFS('Data Long'!$C:$C,'Data Long'!$B:$B,B$25,'Data Long'!$A:$A,$A40))/$L40))*100</f>
        <v>9.989160002454339</v>
      </c>
      <c r="C40" s="64">
        <f>(((SUMIFS('Data Long'!$D:$D,'Data Long'!$B:$B,C$25,'Data Long'!$A:$A,$A40)-SUMIFS('Data Long'!$C:$C,'Data Long'!$B:$B,C$25,'Data Long'!$A:$A,$A40))/$L40))*100</f>
        <v>17.356267768392204</v>
      </c>
      <c r="D40" s="64">
        <f>(((SUMIFS('Data Long'!$D:$D,'Data Long'!$B:$B,D$25,'Data Long'!$A:$A,$A40)-SUMIFS('Data Long'!$C:$C,'Data Long'!$B:$B,D$25,'Data Long'!$A:$A,$A40))/$L40))*100</f>
        <v>4.4178103204957759</v>
      </c>
      <c r="E40" s="64">
        <f>(((SUMIFS('Data Long'!$D:$D,'Data Long'!$B:$B,E$25,'Data Long'!$A:$A,$A40)-SUMIFS('Data Long'!$C:$C,'Data Long'!$B:$B,E$25,'Data Long'!$A:$A,$A40))/$L40))*100</f>
        <v>22.101323297813593</v>
      </c>
      <c r="F40" s="64">
        <f>(((SUMIFS('Data Long'!$D:$D,'Data Long'!$B:$B,F$25,'Data Long'!$A:$A,$A40)-SUMIFS('Data Long'!$C:$C,'Data Long'!$B:$B,F$25,'Data Long'!$A:$A,$A40))/$L40))*100</f>
        <v>16.973799930460391</v>
      </c>
      <c r="G40" s="64">
        <f>(((SUMIFS('Data Long'!$D:$D,'Data Long'!$B:$B,G$25,'Data Long'!$A:$A,$A40)-SUMIFS('Data Long'!$C:$C,'Data Long'!$B:$B,G$25,'Data Long'!$A:$A,$A40))/$L40))*100</f>
        <v>6.2851532939275563</v>
      </c>
      <c r="H40" s="64">
        <f>(((SUMIFS('Data Long'!$D:$D,'Data Long'!$B:$B,H$25,'Data Long'!$A:$A,$A40)-SUMIFS('Data Long'!$C:$C,'Data Long'!$B:$B,H$25,'Data Long'!$A:$A,$A40))/$L40))*100</f>
        <v>8.8478923363262627</v>
      </c>
      <c r="I40" s="64">
        <f>(((SUMIFS('Data Long'!$D:$D,'Data Long'!$B:$B,I$25,'Data Long'!$A:$A,$A40)-SUMIFS('Data Long'!$C:$C,'Data Long'!$B:$B,I$25,'Data Long'!$A:$A,$A40))/$L40))*100</f>
        <v>7.0909946209068782</v>
      </c>
      <c r="J40" s="64">
        <f>(((SUMIFS('Data Long'!$D:$D,'Data Long'!$B:$B,J$25,'Data Long'!$A:$A,$A40)-SUMIFS('Data Long'!$C:$C,'Data Long'!$B:$B,J$25,'Data Long'!$A:$A,$A40))/$L40))*100</f>
        <v>5.8086024584296316</v>
      </c>
      <c r="K40" s="64">
        <f>(((SUMIFS('Data Long'!$D:$D,'Data Long'!$B:$B,K$25,'Data Long'!$A:$A,$A40)-SUMIFS('Data Long'!$C:$C,'Data Long'!$B:$B,K$25,'Data Long'!$A:$A,$A40))/$L40))*100</f>
        <v>1.1289959707933652</v>
      </c>
      <c r="L40" s="69">
        <f>SUMIFS('Data Long'!$D:$D,'Data Long'!$A:$A,$A40,'Data Long'!$B:$B,"total")-SUMIFS('Data Long'!$C:$C,'Data Long'!$A:$A,$A40,'Data Long'!$B:$B,"total")</f>
        <v>488930</v>
      </c>
      <c r="N40" s="33"/>
    </row>
    <row r="41" spans="1:14" ht="15.75" thickBot="1" x14ac:dyDescent="0.3">
      <c r="A41" s="59" t="s">
        <v>39</v>
      </c>
      <c r="B41" s="65">
        <f>(((SUMIFS('Data Long'!$D:$D,'Data Long'!$B:$B,B$25,'Data Long'!$A:$A,$A41)-SUMIFS('Data Long'!$C:$C,'Data Long'!$B:$B,B$25,'Data Long'!$A:$A,$A41))/$L41))*100</f>
        <v>22.923460579320928</v>
      </c>
      <c r="C41" s="65">
        <f>(((SUMIFS('Data Long'!$D:$D,'Data Long'!$B:$B,C$25,'Data Long'!$A:$A,$A41)-SUMIFS('Data Long'!$C:$C,'Data Long'!$B:$B,C$25,'Data Long'!$A:$A,$A41))/$L41))*100</f>
        <v>14.770765394206792</v>
      </c>
      <c r="D41" s="65">
        <f>(((SUMIFS('Data Long'!$D:$D,'Data Long'!$B:$B,D$25,'Data Long'!$A:$A,$A41)-SUMIFS('Data Long'!$C:$C,'Data Long'!$B:$B,D$25,'Data Long'!$A:$A,$A41))/$L41))*100</f>
        <v>3.0308843276424322</v>
      </c>
      <c r="E41" s="65">
        <f>(((SUMIFS('Data Long'!$D:$D,'Data Long'!$B:$B,E$25,'Data Long'!$A:$A,$A41)-SUMIFS('Data Long'!$C:$C,'Data Long'!$B:$B,E$25,'Data Long'!$A:$A,$A41))/$L41))*100</f>
        <v>18.49223096105889</v>
      </c>
      <c r="F41" s="65">
        <f>(((SUMIFS('Data Long'!$D:$D,'Data Long'!$B:$B,F$25,'Data Long'!$A:$A,$A41)-SUMIFS('Data Long'!$C:$C,'Data Long'!$B:$B,F$25,'Data Long'!$A:$A,$A41))/$L41))*100</f>
        <v>18.530596585459428</v>
      </c>
      <c r="G41" s="65">
        <f>(((SUMIFS('Data Long'!$D:$D,'Data Long'!$B:$B,G$25,'Data Long'!$A:$A,$A41)-SUMIFS('Data Long'!$C:$C,'Data Long'!$B:$B,G$25,'Data Long'!$A:$A,$A41))/$L41))*100</f>
        <v>4.5271436792633795</v>
      </c>
      <c r="H41" s="65">
        <f>(((SUMIFS('Data Long'!$D:$D,'Data Long'!$B:$B,H$25,'Data Long'!$A:$A,$A41)-SUMIFS('Data Long'!$C:$C,'Data Long'!$B:$B,H$25,'Data Long'!$A:$A,$A41))/$L41))*100</f>
        <v>4.12430462305774</v>
      </c>
      <c r="I41" s="65">
        <f>(((SUMIFS('Data Long'!$D:$D,'Data Long'!$B:$B,I$25,'Data Long'!$A:$A,$A41)-SUMIFS('Data Long'!$C:$C,'Data Long'!$B:$B,I$25,'Data Long'!$A:$A,$A41))/$L41))*100</f>
        <v>5.2944561672741228</v>
      </c>
      <c r="J41" s="65">
        <f>(((SUMIFS('Data Long'!$D:$D,'Data Long'!$B:$B,J$25,'Data Long'!$A:$A,$A41)-SUMIFS('Data Long'!$C:$C,'Data Long'!$B:$B,J$25,'Data Long'!$A:$A,$A41))/$L41))*100</f>
        <v>7.6731248801074239</v>
      </c>
      <c r="K41" s="65">
        <f>(((SUMIFS('Data Long'!$D:$D,'Data Long'!$B:$B,K$25,'Data Long'!$A:$A,$A41)-SUMIFS('Data Long'!$C:$C,'Data Long'!$B:$B,K$25,'Data Long'!$A:$A,$A41))/$L41))*100</f>
        <v>0.63303280260886252</v>
      </c>
      <c r="L41" s="67">
        <f>SUMIFS('Data Long'!$D:$D,'Data Long'!$A:$A,$A41,'Data Long'!$B:$B,"total")-SUMIFS('Data Long'!$C:$C,'Data Long'!$A:$A,$A41,'Data Long'!$B:$B,"total")</f>
        <v>52130</v>
      </c>
      <c r="N41" s="33"/>
    </row>
    <row r="42" spans="1:14" ht="15.75" thickTop="1" x14ac:dyDescent="0.25">
      <c r="A42" s="61" t="s">
        <v>40</v>
      </c>
      <c r="B42" s="80">
        <f>((SUMIFS('Data Long'!$D:$D,'Data Long'!$B:$B,B$25,'Data Long'!$A:$A,$A42)-SUMIFS('Data Long'!$C:$C,'Data Long'!$B:$B,B$25,'Data Long'!$A:$A,$A42))/$L42)</f>
        <v>0.11875367737937326</v>
      </c>
      <c r="C42" s="80">
        <f>((SUMIFS('Data Long'!$D:$D,'Data Long'!$B:$B,C$25,'Data Long'!$A:$A,$A42)-SUMIFS('Data Long'!$C:$C,'Data Long'!$B:$B,C$25,'Data Long'!$A:$A,$A42))/$L42)</f>
        <v>0.20050029767189245</v>
      </c>
      <c r="D42" s="80">
        <f>((SUMIFS('Data Long'!$D:$D,'Data Long'!$B:$B,D$25,'Data Long'!$A:$A,$A42)-SUMIFS('Data Long'!$C:$C,'Data Long'!$B:$B,D$25,'Data Long'!$A:$A,$A42))/$L42)</f>
        <v>4.1033461105946821E-2</v>
      </c>
      <c r="E42" s="80">
        <f>((SUMIFS('Data Long'!$D:$D,'Data Long'!$B:$B,E$25,'Data Long'!$A:$A,$A42)-SUMIFS('Data Long'!$C:$C,'Data Long'!$B:$B,E$25,'Data Long'!$A:$A,$A42))/$L42)</f>
        <v>0.22958162302553015</v>
      </c>
      <c r="F42" s="80">
        <f>((SUMIFS('Data Long'!$D:$D,'Data Long'!$B:$B,F$25,'Data Long'!$A:$A,$A42)-SUMIFS('Data Long'!$C:$C,'Data Long'!$B:$B,F$25,'Data Long'!$A:$A,$A42))/$L42)</f>
        <v>0.16941360377956266</v>
      </c>
      <c r="G42" s="80">
        <f>((SUMIFS('Data Long'!$D:$D,'Data Long'!$B:$B,G$25,'Data Long'!$A:$A,$A42)-SUMIFS('Data Long'!$C:$C,'Data Long'!$B:$B,G$25,'Data Long'!$A:$A,$A42))/$L42)</f>
        <v>5.585264719091735E-2</v>
      </c>
      <c r="H42" s="80">
        <f>((SUMIFS('Data Long'!$D:$D,'Data Long'!$B:$B,H$25,'Data Long'!$A:$A,$A42)-SUMIFS('Data Long'!$C:$C,'Data Long'!$B:$B,H$25,'Data Long'!$A:$A,$A42))/$L42)</f>
        <v>5.5951871155071387E-2</v>
      </c>
      <c r="I42" s="80">
        <f>((SUMIFS('Data Long'!$D:$D,'Data Long'!$B:$B,I$25,'Data Long'!$A:$A,$A42)-SUMIFS('Data Long'!$C:$C,'Data Long'!$B:$B,I$25,'Data Long'!$A:$A,$A42))/$L42)</f>
        <v>5.9405561416152268E-2</v>
      </c>
      <c r="J42" s="80">
        <f>((SUMIFS('Data Long'!$D:$D,'Data Long'!$B:$B,J$25,'Data Long'!$A:$A,$A42)-SUMIFS('Data Long'!$C:$C,'Data Long'!$B:$B,J$25,'Data Long'!$A:$A,$A42))/$L42)</f>
        <v>6.1820011210567176E-2</v>
      </c>
      <c r="K42" s="80">
        <f>((SUMIFS('Data Long'!$D:$D,'Data Long'!$B:$B,K$25,'Data Long'!$A:$A,$A42)-SUMIFS('Data Long'!$C:$C,'Data Long'!$B:$B,K$25,'Data Long'!$A:$A,$A42))/$L42)</f>
        <v>7.6872460649864745E-3</v>
      </c>
      <c r="L42" s="81">
        <f>SUMIFS('Data Long'!$D:$D,'Data Long'!$A:$A,$A42,'Data Long'!$B:$B,"total")-SUMIFS('Data Long'!$C:$C,'Data Long'!$A:$A,$A42,'Data Long'!$B:$B,"total")</f>
        <v>5744580</v>
      </c>
    </row>
    <row r="43" spans="1:14" x14ac:dyDescent="0.25">
      <c r="B43" s="57"/>
      <c r="C43" s="57"/>
      <c r="D43" s="57"/>
      <c r="E43" s="57"/>
      <c r="F43" s="57"/>
      <c r="G43" s="57"/>
      <c r="H43" s="57"/>
      <c r="I43" s="57"/>
      <c r="J43" s="57"/>
      <c r="K43" s="57"/>
      <c r="L43" s="57"/>
      <c r="M43" s="57"/>
      <c r="N43" s="57"/>
    </row>
    <row r="44" spans="1:14" x14ac:dyDescent="0.25">
      <c r="B44" s="57"/>
      <c r="C44" s="57"/>
      <c r="D44" s="57"/>
      <c r="E44" s="57"/>
      <c r="F44" s="57"/>
      <c r="G44" s="57"/>
      <c r="H44" s="57"/>
      <c r="I44" s="57"/>
      <c r="J44" s="57"/>
      <c r="K44" s="57"/>
      <c r="L44" s="57"/>
      <c r="M44" s="57"/>
      <c r="N44" s="57"/>
    </row>
    <row r="45" spans="1:14" x14ac:dyDescent="0.25">
      <c r="A45" t="s">
        <v>61</v>
      </c>
      <c r="F45" s="62"/>
    </row>
  </sheetData>
  <conditionalFormatting sqref="B6:L6">
    <cfRule type="dataBar" priority="13">
      <dataBar>
        <cfvo type="percent" val="0"/>
        <cfvo type="percent" val="100"/>
        <color theme="9" tint="0.59999389629810485"/>
      </dataBar>
      <extLst>
        <ext xmlns:x14="http://schemas.microsoft.com/office/spreadsheetml/2009/9/main" uri="{B025F937-C7B1-47D3-B67F-A62EFF666E3E}">
          <x14:id>{D0C09D98-97E8-4440-ABB1-C4F8E6F671EA}</x14:id>
        </ext>
      </extLst>
    </cfRule>
  </conditionalFormatting>
  <conditionalFormatting sqref="B28:K41">
    <cfRule type="dataBar" priority="5">
      <dataBar>
        <cfvo type="percent" val="0"/>
        <cfvo type="percent" val="100"/>
        <color theme="9" tint="0.59999389629810485"/>
      </dataBar>
      <extLst>
        <ext xmlns:x14="http://schemas.microsoft.com/office/spreadsheetml/2009/9/main" uri="{B025F937-C7B1-47D3-B67F-A62EFF666E3E}">
          <x14:id>{68D2961D-C843-4D6E-B2BD-707299EEB098}</x14:id>
        </ext>
      </extLst>
    </cfRule>
  </conditionalFormatting>
  <conditionalFormatting sqref="B27:K27">
    <cfRule type="dataBar" priority="4">
      <dataBar>
        <cfvo type="percent" val="0"/>
        <cfvo type="percent" val="100"/>
        <color theme="9" tint="0.59999389629810485"/>
      </dataBar>
      <extLst>
        <ext xmlns:x14="http://schemas.microsoft.com/office/spreadsheetml/2009/9/main" uri="{B025F937-C7B1-47D3-B67F-A62EFF666E3E}">
          <x14:id>{4C749A07-63D1-4F6C-B0FC-BAA918AA036E}</x14:id>
        </ext>
      </extLst>
    </cfRule>
  </conditionalFormatting>
  <conditionalFormatting sqref="B42:K42">
    <cfRule type="dataBar" priority="3">
      <dataBar>
        <cfvo type="percent" val="0"/>
        <cfvo type="percent" val="100"/>
        <color theme="9" tint="0.59999389629810485"/>
      </dataBar>
      <extLst>
        <ext xmlns:x14="http://schemas.microsoft.com/office/spreadsheetml/2009/9/main" uri="{B025F937-C7B1-47D3-B67F-A62EFF666E3E}">
          <x14:id>{998B40E7-1E68-49AD-8FD1-CD55E1BEB37E}</x14:id>
        </ext>
      </extLst>
    </cfRule>
  </conditionalFormatting>
  <conditionalFormatting sqref="B7:L20">
    <cfRule type="dataBar" priority="2">
      <dataBar>
        <cfvo type="percent" val="0"/>
        <cfvo type="percent" val="100"/>
        <color theme="9" tint="0.59999389629810485"/>
      </dataBar>
      <extLst>
        <ext xmlns:x14="http://schemas.microsoft.com/office/spreadsheetml/2009/9/main" uri="{B025F937-C7B1-47D3-B67F-A62EFF666E3E}">
          <x14:id>{DC8D0F7C-71ED-4188-B73D-D559E22EDD9E}</x14:id>
        </ext>
      </extLst>
    </cfRule>
  </conditionalFormatting>
  <conditionalFormatting sqref="B21:L21">
    <cfRule type="dataBar" priority="1">
      <dataBar>
        <cfvo type="percent" val="0"/>
        <cfvo type="percent" val="100"/>
        <color theme="9" tint="0.59999389629810485"/>
      </dataBar>
      <extLst>
        <ext xmlns:x14="http://schemas.microsoft.com/office/spreadsheetml/2009/9/main" uri="{B025F937-C7B1-47D3-B67F-A62EFF666E3E}">
          <x14:id>{536C9357-C066-47DF-8AFD-F8E21DA54F91}</x14:id>
        </ext>
      </extLst>
    </cfRule>
  </conditionalFormatting>
  <printOptions horizontalCentered="1"/>
  <pageMargins left="0.2" right="0.2" top="0.5" bottom="0.5" header="0.3" footer="0.3"/>
  <pageSetup scale="82" fitToHeight="0" orientation="landscape" horizontalDpi="1200" verticalDpi="1200" r:id="rId1"/>
  <headerFooter>
    <oddHeader>&amp;C&amp;"Arial,Bold"&amp;12WICHE Regional Fact Book</oddHeader>
    <oddFooter>&amp;L&amp;"Arial,Regular"&amp;10wiche.edu/factbook&amp;R&amp;"Arial,Regular"&amp;10Updated: January 10, 2018</oddFooter>
  </headerFooter>
  <extLst>
    <ext xmlns:x14="http://schemas.microsoft.com/office/spreadsheetml/2009/9/main" uri="{78C0D931-6437-407d-A8EE-F0AAD7539E65}">
      <x14:conditionalFormattings>
        <x14:conditionalFormatting xmlns:xm="http://schemas.microsoft.com/office/excel/2006/main">
          <x14:cfRule type="dataBar" id="{D0C09D98-97E8-4440-ABB1-C4F8E6F671EA}">
            <x14:dataBar minLength="0" maxLength="100" gradient="0">
              <x14:cfvo type="percent">
                <xm:f>0</xm:f>
              </x14:cfvo>
              <x14:cfvo type="percent">
                <xm:f>100</xm:f>
              </x14:cfvo>
              <x14:negativeFillColor rgb="FFFF0000"/>
              <x14:axisColor rgb="FF000000"/>
            </x14:dataBar>
          </x14:cfRule>
          <xm:sqref>B6:L6</xm:sqref>
        </x14:conditionalFormatting>
        <x14:conditionalFormatting xmlns:xm="http://schemas.microsoft.com/office/excel/2006/main">
          <x14:cfRule type="dataBar" id="{68D2961D-C843-4D6E-B2BD-707299EEB098}">
            <x14:dataBar minLength="0" maxLength="100" gradient="0">
              <x14:cfvo type="percent">
                <xm:f>0</xm:f>
              </x14:cfvo>
              <x14:cfvo type="percent">
                <xm:f>100</xm:f>
              </x14:cfvo>
              <x14:negativeFillColor rgb="FFFF0000"/>
              <x14:axisColor rgb="FF000000"/>
            </x14:dataBar>
          </x14:cfRule>
          <xm:sqref>B28:K41</xm:sqref>
        </x14:conditionalFormatting>
        <x14:conditionalFormatting xmlns:xm="http://schemas.microsoft.com/office/excel/2006/main">
          <x14:cfRule type="dataBar" id="{4C749A07-63D1-4F6C-B0FC-BAA918AA036E}">
            <x14:dataBar minLength="0" maxLength="100" gradient="0">
              <x14:cfvo type="percent">
                <xm:f>0</xm:f>
              </x14:cfvo>
              <x14:cfvo type="percent">
                <xm:f>100</xm:f>
              </x14:cfvo>
              <x14:negativeFillColor rgb="FFFF0000"/>
              <x14:axisColor rgb="FF000000"/>
            </x14:dataBar>
          </x14:cfRule>
          <xm:sqref>B27:K27</xm:sqref>
        </x14:conditionalFormatting>
        <x14:conditionalFormatting xmlns:xm="http://schemas.microsoft.com/office/excel/2006/main">
          <x14:cfRule type="dataBar" id="{998B40E7-1E68-49AD-8FD1-CD55E1BEB37E}">
            <x14:dataBar minLength="0" maxLength="100" gradient="0">
              <x14:cfvo type="percent">
                <xm:f>0</xm:f>
              </x14:cfvo>
              <x14:cfvo type="percent">
                <xm:f>100</xm:f>
              </x14:cfvo>
              <x14:negativeFillColor rgb="FFFF0000"/>
              <x14:axisColor rgb="FF000000"/>
            </x14:dataBar>
          </x14:cfRule>
          <xm:sqref>B42:K42</xm:sqref>
        </x14:conditionalFormatting>
        <x14:conditionalFormatting xmlns:xm="http://schemas.microsoft.com/office/excel/2006/main">
          <x14:cfRule type="dataBar" id="{DC8D0F7C-71ED-4188-B73D-D559E22EDD9E}">
            <x14:dataBar minLength="0" maxLength="100" gradient="0">
              <x14:cfvo type="percent">
                <xm:f>0</xm:f>
              </x14:cfvo>
              <x14:cfvo type="percent">
                <xm:f>100</xm:f>
              </x14:cfvo>
              <x14:negativeFillColor rgb="FFFF0000"/>
              <x14:axisColor rgb="FF000000"/>
            </x14:dataBar>
          </x14:cfRule>
          <xm:sqref>B7:L20</xm:sqref>
        </x14:conditionalFormatting>
        <x14:conditionalFormatting xmlns:xm="http://schemas.microsoft.com/office/excel/2006/main">
          <x14:cfRule type="dataBar" id="{536C9357-C066-47DF-8AFD-F8E21DA54F91}">
            <x14:dataBar minLength="0" maxLength="100" gradient="0">
              <x14:cfvo type="percent">
                <xm:f>0</xm:f>
              </x14:cfvo>
              <x14:cfvo type="percent">
                <xm:f>100</xm:f>
              </x14:cfvo>
              <x14:negativeFillColor rgb="FFFF0000"/>
              <x14:axisColor rgb="FF000000"/>
            </x14:dataBar>
          </x14:cfRule>
          <xm:sqref>B21:L21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B642-811E-4DEE-AE21-6A7AC7FC3396}">
  <sheetPr>
    <tabColor theme="4" tint="-0.249977111117893"/>
  </sheetPr>
  <dimension ref="A1:G177"/>
  <sheetViews>
    <sheetView topLeftCell="A98" zoomScaleNormal="100" workbookViewId="0">
      <selection activeCell="A25" sqref="A25"/>
    </sheetView>
  </sheetViews>
  <sheetFormatPr defaultRowHeight="12.75" x14ac:dyDescent="0.2"/>
  <cols>
    <col min="1" max="1" width="12.7109375" style="84" bestFit="1" customWidth="1"/>
    <col min="2" max="2" width="32.5703125" style="84" bestFit="1" customWidth="1"/>
    <col min="3" max="4" width="14.28515625" style="84" bestFit="1" customWidth="1"/>
    <col min="5" max="5" width="14.28515625" style="84" customWidth="1"/>
    <col min="6" max="6" width="24.7109375" style="84" customWidth="1"/>
    <col min="7" max="16384" width="9.140625" style="84"/>
  </cols>
  <sheetData>
    <row r="1" spans="1:7" ht="41.25" customHeight="1" x14ac:dyDescent="0.2">
      <c r="A1" s="112" t="s">
        <v>59</v>
      </c>
      <c r="B1" s="112" t="s">
        <v>60</v>
      </c>
      <c r="C1" s="112" t="s">
        <v>22</v>
      </c>
      <c r="D1" s="113" t="s">
        <v>23</v>
      </c>
      <c r="E1" s="112" t="s">
        <v>58</v>
      </c>
      <c r="F1" s="114" t="s">
        <v>55</v>
      </c>
    </row>
    <row r="2" spans="1:7" ht="15" customHeight="1" x14ac:dyDescent="0.2">
      <c r="A2" s="84" t="s">
        <v>25</v>
      </c>
      <c r="B2" s="115" t="s">
        <v>12</v>
      </c>
      <c r="C2" s="116">
        <f>VLOOKUP($B2,Alaska!$A$5:$D$15,2,FALSE)</f>
        <v>47750</v>
      </c>
      <c r="D2" s="117">
        <f>VLOOKUP($B2,Alaska!$A$5:$D$15,3,FALSE)</f>
        <v>56060</v>
      </c>
      <c r="E2" s="118">
        <f>VLOOKUP($B2,Alaska!$A$20:$I$30,9,FALSE)</f>
        <v>18000</v>
      </c>
      <c r="F2" s="118">
        <f>VLOOKUP($B2,Alaska!$A$20:$I$30,5,FALSE)+VLOOKUP($B2,Alaska!$A$20:$I$30,6,FALSE)+VLOOKUP($B2,Alaska!$A$20:$I$30,7,FALSE)</f>
        <v>10000</v>
      </c>
      <c r="G2" s="119"/>
    </row>
    <row r="3" spans="1:7" x14ac:dyDescent="0.2">
      <c r="A3" s="84" t="s">
        <v>26</v>
      </c>
      <c r="B3" s="120" t="s">
        <v>12</v>
      </c>
      <c r="C3" s="116">
        <f>VLOOKUP($B3,Arizona!$A$5:$D$15,2,FALSE)</f>
        <v>372320</v>
      </c>
      <c r="D3" s="117">
        <f>VLOOKUP($B3,Arizona!$A$5:$D$15,3,FALSE)</f>
        <v>457070</v>
      </c>
      <c r="E3" s="118">
        <f>VLOOKUP($B3,Arizona!$A$20:$I$30,9,FALSE)</f>
        <v>152000</v>
      </c>
      <c r="F3" s="118">
        <f>VLOOKUP($B3,Arizona!$A$20:$I$30,5,FALSE)+VLOOKUP($B3,Arizona!$A$20:$I$30,6,FALSE)+VLOOKUP($B3,Arizona!$A$20:$I$30,7,FALSE)</f>
        <v>97000</v>
      </c>
      <c r="G3" s="119"/>
    </row>
    <row r="4" spans="1:7" x14ac:dyDescent="0.2">
      <c r="A4" s="84" t="s">
        <v>27</v>
      </c>
      <c r="B4" s="120" t="s">
        <v>12</v>
      </c>
      <c r="C4" s="116">
        <f>VLOOKUP($B4,California!$A$5:$D$15,2,FALSE)</f>
        <v>2415440</v>
      </c>
      <c r="D4" s="117">
        <f>VLOOKUP($B4,California!$A$5:$D$15,3,FALSE)</f>
        <v>2876040</v>
      </c>
      <c r="E4" s="118">
        <f>VLOOKUP($B4,California!$A$20:$I$30,9,FALSE)</f>
        <v>957000</v>
      </c>
      <c r="F4" s="118">
        <f>VLOOKUP($B4,California!$A$20:$I$30,5,FALSE)+VLOOKUP($B4,California!$A$20:$I$30,6,FALSE)+VLOOKUP($B4,California!$A$20:$I$30,7,FALSE)</f>
        <v>663000</v>
      </c>
      <c r="G4" s="119"/>
    </row>
    <row r="5" spans="1:7" x14ac:dyDescent="0.2">
      <c r="A5" s="84" t="s">
        <v>28</v>
      </c>
      <c r="B5" s="120" t="s">
        <v>12</v>
      </c>
      <c r="C5" s="116">
        <f>VLOOKUP($B5,Colorado!$A$5:$D$15,2,FALSE)</f>
        <v>412150</v>
      </c>
      <c r="D5" s="117">
        <f>VLOOKUP($B5,Colorado!$A$5:$D$15,3,FALSE)</f>
        <v>501640</v>
      </c>
      <c r="E5" s="118">
        <f>VLOOKUP($B5,Colorado!$A$20:$I$30,9,FALSE)</f>
        <v>166000</v>
      </c>
      <c r="F5" s="118">
        <f>VLOOKUP($B5,Colorado!$A$20:$I$30,5,FALSE)+VLOOKUP($B5,Colorado!$A$20:$I$30,6,FALSE)+VLOOKUP($B5,Colorado!$A$20:$I$30,7,FALSE)</f>
        <v>119000</v>
      </c>
      <c r="G5" s="119"/>
    </row>
    <row r="6" spans="1:7" x14ac:dyDescent="0.2">
      <c r="A6" s="84" t="s">
        <v>29</v>
      </c>
      <c r="B6" s="120" t="s">
        <v>12</v>
      </c>
      <c r="C6" s="116">
        <f>VLOOKUP($B6,Hawaii!$A$5:$D$15,2,FALSE)</f>
        <v>85500</v>
      </c>
      <c r="D6" s="117">
        <f>VLOOKUP($B6,Hawaii!$A$5:$D$15,3,FALSE)</f>
        <v>99930</v>
      </c>
      <c r="E6" s="118">
        <f>VLOOKUP($B6,Hawaii!$A$20:$I$30,9,FALSE)</f>
        <v>32000</v>
      </c>
      <c r="F6" s="118">
        <f>VLOOKUP($B6,Hawaii!$A$20:$I$30,5,FALSE)+VLOOKUP($B6,Hawaii!$A$20:$I$30,6,FALSE)+VLOOKUP($B6,Hawaii!$A$20:$I$30,7,FALSE)</f>
        <v>21000</v>
      </c>
      <c r="G6" s="119"/>
    </row>
    <row r="7" spans="1:7" x14ac:dyDescent="0.2">
      <c r="A7" s="84" t="s">
        <v>30</v>
      </c>
      <c r="B7" s="120" t="s">
        <v>12</v>
      </c>
      <c r="C7" s="116">
        <f>VLOOKUP($B7,Idaho!$A$5:$D$15,2,FALSE)</f>
        <v>114400</v>
      </c>
      <c r="D7" s="117">
        <f>VLOOKUP($B7,Idaho!$A$5:$D$15,3,FALSE)</f>
        <v>138900</v>
      </c>
      <c r="E7" s="118">
        <f>VLOOKUP($B7,Idaho!$A$20:$I$30,9,FALSE)</f>
        <v>46000</v>
      </c>
      <c r="F7" s="118">
        <f>VLOOKUP($B7,Idaho!$A$20:$I$30,5,FALSE)+VLOOKUP($B7,Idaho!$A$20:$I$30,6,FALSE)+VLOOKUP($B7,Idaho!$A$20:$I$30,7,FALSE)</f>
        <v>25000</v>
      </c>
      <c r="G7" s="119"/>
    </row>
    <row r="8" spans="1:7" x14ac:dyDescent="0.2">
      <c r="A8" s="84" t="s">
        <v>31</v>
      </c>
      <c r="B8" s="120" t="s">
        <v>12</v>
      </c>
      <c r="C8" s="116">
        <f>VLOOKUP($B8,Montana!$A$5:$D$15,2,FALSE)</f>
        <v>77640</v>
      </c>
      <c r="D8" s="117">
        <f>VLOOKUP($B8,Montana!$A$5:$D$15,3,FALSE)</f>
        <v>89540</v>
      </c>
      <c r="E8" s="118">
        <f>VLOOKUP($B8,Montana!$A$20:$I$30,9,FALSE)</f>
        <v>29000</v>
      </c>
      <c r="F8" s="118">
        <f>VLOOKUP($B8,Montana!$A$20:$I$30,5,FALSE)+VLOOKUP($B8,Montana!$A$20:$I$30,6,FALSE)+VLOOKUP($B8,Montana!$A$20:$I$30,7,FALSE)</f>
        <v>17000</v>
      </c>
      <c r="G8" s="119"/>
    </row>
    <row r="9" spans="1:7" x14ac:dyDescent="0.2">
      <c r="A9" s="84" t="s">
        <v>32</v>
      </c>
      <c r="B9" s="120" t="s">
        <v>12</v>
      </c>
      <c r="C9" s="116">
        <f>VLOOKUP($B9,Nevada!$A$5:$E$15,2,FALSE)</f>
        <v>160900</v>
      </c>
      <c r="D9" s="117">
        <f>VLOOKUP($B9,Nevada!$A$5:$E$15,3,FALSE)</f>
        <v>198690</v>
      </c>
      <c r="E9" s="118">
        <f>VLOOKUP($B9,Nevada!$A$20:$I$30,9,FALSE)</f>
        <v>67000</v>
      </c>
      <c r="F9" s="118">
        <f>VLOOKUP($B9,Nevada!$A$20:$I$30,5,FALSE)+VLOOKUP($B9,Nevada!$A$20:$I$30,6,FALSE)+VLOOKUP($B9,Nevada!$A$20:$I$30,7,FALSE)</f>
        <v>36000</v>
      </c>
      <c r="G9" s="119"/>
    </row>
    <row r="10" spans="1:7" x14ac:dyDescent="0.2">
      <c r="A10" s="84" t="s">
        <v>33</v>
      </c>
      <c r="B10" s="120" t="s">
        <v>12</v>
      </c>
      <c r="C10" s="116">
        <f>VLOOKUP($B10,'New Mexico'!$A$5:$D$15,2,FALSE)</f>
        <v>116870</v>
      </c>
      <c r="D10" s="117">
        <f>VLOOKUP($B10,'New Mexico'!$A$5:$D$15,3,FALSE)</f>
        <v>137590</v>
      </c>
      <c r="E10" s="118">
        <f>VLOOKUP($B10,'New Mexico'!$A$20:$I$30,9,FALSE)</f>
        <v>46000</v>
      </c>
      <c r="F10" s="118">
        <f>VLOOKUP($B10,'New Mexico'!$A$20:$I$30,5,FALSE)+VLOOKUP($B10,'New Mexico'!$A$20:$I$30,6,FALSE)+VLOOKUP($B10,'New Mexico'!$A$20:$I$30,7,FALSE)</f>
        <v>25000</v>
      </c>
      <c r="G10" s="119"/>
    </row>
    <row r="11" spans="1:7" x14ac:dyDescent="0.2">
      <c r="A11" s="84" t="s">
        <v>34</v>
      </c>
      <c r="B11" s="120" t="s">
        <v>12</v>
      </c>
      <c r="C11" s="116">
        <f>VLOOKUP($B11,'North Dakota'!$A$5:$D$15,2,FALSE)</f>
        <v>61870</v>
      </c>
      <c r="D11" s="117">
        <f>VLOOKUP($B11,'North Dakota'!$A$5:$D$15,3,FALSE)</f>
        <v>71770</v>
      </c>
      <c r="E11" s="118">
        <f>VLOOKUP($B11,'North Dakota'!$A$20:$I$30,9,FALSE)</f>
        <v>24000</v>
      </c>
      <c r="F11" s="118">
        <f>VLOOKUP($B11,'North Dakota'!$A$20:$I$30,5,FALSE)+VLOOKUP($B11,'North Dakota'!$A$20:$I$30,6,FALSE)+VLOOKUP($B11,'North Dakota'!$A$20:$I$30,7,FALSE)</f>
        <v>17000</v>
      </c>
      <c r="G11" s="119"/>
    </row>
    <row r="12" spans="1:7" x14ac:dyDescent="0.2">
      <c r="A12" s="84" t="s">
        <v>35</v>
      </c>
      <c r="B12" s="120" t="s">
        <v>12</v>
      </c>
      <c r="C12" s="116">
        <f>VLOOKUP($B12,Oregon!$A$5:$D$15,2,FALSE)</f>
        <v>252820</v>
      </c>
      <c r="D12" s="117">
        <f>VLOOKUP($B12,Oregon!$A$5:$D$15,3,FALSE)</f>
        <v>297660</v>
      </c>
      <c r="E12" s="118">
        <f>VLOOKUP($B12,Oregon!$A$20:$I$30,9,FALSE)</f>
        <v>100000</v>
      </c>
      <c r="F12" s="118">
        <f>VLOOKUP($B12,Oregon!$A$20:$I$30,5,FALSE)+VLOOKUP($B12,Oregon!$A$20:$I$30,6,FALSE)+VLOOKUP($B12,Oregon!$A$20:$I$30,7,FALSE)</f>
        <v>65000</v>
      </c>
      <c r="G12" s="119"/>
    </row>
    <row r="13" spans="1:7" x14ac:dyDescent="0.2">
      <c r="A13" s="84" t="s">
        <v>36</v>
      </c>
      <c r="B13" s="120" t="s">
        <v>12</v>
      </c>
      <c r="C13" s="116">
        <f>VLOOKUP($B13,'South Dakota'!$A$5:$D$15,2,FALSE)</f>
        <v>66760</v>
      </c>
      <c r="D13" s="117">
        <f>VLOOKUP($B13,'South Dakota'!$A$5:$D$15,3,FALSE)</f>
        <v>75440</v>
      </c>
      <c r="E13" s="118">
        <f>VLOOKUP($B13,'South Dakota'!$A$20:$I$30,9,FALSE)</f>
        <v>25000</v>
      </c>
      <c r="F13" s="118">
        <f>VLOOKUP($B13,'South Dakota'!$A$20:$I$30,5,FALSE)+VLOOKUP($B13,'South Dakota'!$A$20:$I$30,6,FALSE)+VLOOKUP($B13,'South Dakota'!$A$20:$I$30,7,FALSE)</f>
        <v>18000</v>
      </c>
      <c r="G13" s="119"/>
    </row>
    <row r="14" spans="1:7" x14ac:dyDescent="0.2">
      <c r="A14" s="84" t="s">
        <v>37</v>
      </c>
      <c r="B14" s="120" t="s">
        <v>12</v>
      </c>
      <c r="C14" s="116">
        <f>VLOOKUP($B14,Utah!$A$5:$D$15,2,FALSE)</f>
        <v>198960</v>
      </c>
      <c r="D14" s="117">
        <f>VLOOKUP($B14,Utah!$A$5:$D$15,3,FALSE)</f>
        <v>263610</v>
      </c>
      <c r="E14" s="118">
        <f>VLOOKUP($B14,Utah!$A$20:$I$30,9,FALSE)</f>
        <v>87000</v>
      </c>
      <c r="F14" s="118">
        <f>VLOOKUP($B14,Utah!$A$20:$I$30,5,FALSE)+VLOOKUP($B14,Utah!$A$20:$I$30,6,FALSE)+VLOOKUP($B14,Utah!$A$20:$I$30,7,FALSE)</f>
        <v>55000</v>
      </c>
      <c r="G14" s="119"/>
    </row>
    <row r="15" spans="1:7" x14ac:dyDescent="0.2">
      <c r="A15" s="84" t="s">
        <v>38</v>
      </c>
      <c r="B15" s="120" t="s">
        <v>12</v>
      </c>
      <c r="C15" s="116">
        <f>VLOOKUP($B15,Washington!$A$5:$D$15,2,FALSE)</f>
        <v>420280</v>
      </c>
      <c r="D15" s="117">
        <f>VLOOKUP($B15,Washington!$A$5:$D$15,3,FALSE)</f>
        <v>503270</v>
      </c>
      <c r="E15" s="118">
        <f>VLOOKUP($B15,Washington!$A$20:$I$30,9,FALSE)</f>
        <v>168000</v>
      </c>
      <c r="F15" s="118">
        <f>VLOOKUP($B15,Washington!$A$20:$I$30,5,FALSE)+VLOOKUP($B15,Washington!$A$20:$I$30,6,FALSE)+VLOOKUP($B15,Washington!$A$20:$I$30,7,FALSE)</f>
        <v>113000</v>
      </c>
      <c r="G15" s="119"/>
    </row>
    <row r="16" spans="1:7" x14ac:dyDescent="0.2">
      <c r="A16" s="121" t="s">
        <v>39</v>
      </c>
      <c r="B16" s="120" t="s">
        <v>12</v>
      </c>
      <c r="C16" s="116">
        <f>VLOOKUP($B16,Wyoming!$A$5:$D$15,2,FALSE)</f>
        <v>44860</v>
      </c>
      <c r="D16" s="117">
        <f>VLOOKUP($B16,Wyoming!$A$5:$D$15,3,FALSE)</f>
        <v>54520</v>
      </c>
      <c r="E16" s="118">
        <f>VLOOKUP($B16,Wyoming!$A$20:$I$30,9,FALSE)</f>
        <v>18000</v>
      </c>
      <c r="F16" s="118">
        <f>VLOOKUP($B16,Wyoming!$A$20:$I$30,5,FALSE)+VLOOKUP($B16,Wyoming!$A$20:$I$30,6,FALSE)+VLOOKUP($B16,Wyoming!$A$20:$I$30,7,FALSE)</f>
        <v>12000</v>
      </c>
      <c r="G16" s="119"/>
    </row>
    <row r="17" spans="1:7" x14ac:dyDescent="0.2">
      <c r="A17" s="121" t="s">
        <v>40</v>
      </c>
      <c r="B17" s="120" t="s">
        <v>12</v>
      </c>
      <c r="C17" s="116">
        <f>VLOOKUP($B17,WICHE!$A$5:$D$15,2,FALSE)</f>
        <v>4848520</v>
      </c>
      <c r="D17" s="117">
        <f>VLOOKUP($B17,WICHE!$A$5:$D$15,3,FALSE)</f>
        <v>5821730</v>
      </c>
      <c r="E17" s="118">
        <f>VLOOKUP($B17,WICHE!$A$20:$I$30,9,FALSE)</f>
        <v>1935000</v>
      </c>
      <c r="F17" s="118">
        <f>VLOOKUP($B17,WICHE!$A$20:$I$30,5,FALSE)+VLOOKUP($B17,WICHE!$A$20:$I$30,6,FALSE)+VLOOKUP($B17,WICHE!$A$20:$I$30,7,FALSE)</f>
        <v>1293000</v>
      </c>
      <c r="G17" s="119"/>
    </row>
    <row r="18" spans="1:7" x14ac:dyDescent="0.2">
      <c r="A18" s="84" t="s">
        <v>25</v>
      </c>
      <c r="B18" s="115" t="s">
        <v>4</v>
      </c>
      <c r="C18" s="116">
        <f>VLOOKUP($B18,Alaska!$A$5:$D$15,2,FALSE)</f>
        <v>17660</v>
      </c>
      <c r="D18" s="117">
        <f>VLOOKUP($B18,Alaska!$A$5:$D$15,3,FALSE)</f>
        <v>20790</v>
      </c>
      <c r="E18" s="118">
        <f>VLOOKUP($B18,Alaska!$A$20:$I$30,9,FALSE)</f>
        <v>6000</v>
      </c>
      <c r="F18" s="118">
        <f>VLOOKUP($B18,Alaska!$A$20:$I$30,5,FALSE)+VLOOKUP($B18,Alaska!$A$20:$I$30,6,FALSE)+VLOOKUP($B18,Alaska!$A$20:$I$30,7,FALSE)</f>
        <v>5000</v>
      </c>
      <c r="G18" s="119"/>
    </row>
    <row r="19" spans="1:7" x14ac:dyDescent="0.2">
      <c r="A19" s="84" t="s">
        <v>26</v>
      </c>
      <c r="B19" s="115" t="s">
        <v>4</v>
      </c>
      <c r="C19" s="116">
        <f>VLOOKUP($B19,Arizona!$A$5:$D$15,2,FALSE)</f>
        <v>112730</v>
      </c>
      <c r="D19" s="117">
        <f>VLOOKUP($B19,Arizona!$A$5:$D$15,3,FALSE)</f>
        <v>126780</v>
      </c>
      <c r="E19" s="118">
        <f>VLOOKUP($B19,Arizona!$A$20:$I$30,9,FALSE)</f>
        <v>42000</v>
      </c>
      <c r="F19" s="118">
        <f>VLOOKUP($B19,Arizona!$A$20:$I$30,5,FALSE)+VLOOKUP($B19,Arizona!$A$20:$I$30,6,FALSE)+VLOOKUP($B19,Arizona!$A$20:$I$30,7,FALSE)</f>
        <v>30000</v>
      </c>
      <c r="G19" s="119"/>
    </row>
    <row r="20" spans="1:7" x14ac:dyDescent="0.2">
      <c r="A20" s="84" t="s">
        <v>27</v>
      </c>
      <c r="B20" s="115" t="s">
        <v>4</v>
      </c>
      <c r="C20" s="116">
        <f>VLOOKUP($B20,California!$A$5:$D$15,2,FALSE)</f>
        <v>790080</v>
      </c>
      <c r="D20" s="117">
        <f>VLOOKUP($B20,California!$A$5:$D$15,3,FALSE)</f>
        <v>967510</v>
      </c>
      <c r="E20" s="118">
        <f>VLOOKUP($B20,California!$A$20:$I$30,9,FALSE)</f>
        <v>322000</v>
      </c>
      <c r="F20" s="118">
        <f>VLOOKUP($B20,California!$A$20:$I$30,5,FALSE)+VLOOKUP($B20,California!$A$20:$I$30,6,FALSE)+VLOOKUP($B20,California!$A$20:$I$30,7,FALSE)</f>
        <v>265000</v>
      </c>
      <c r="G20" s="119"/>
    </row>
    <row r="21" spans="1:7" x14ac:dyDescent="0.2">
      <c r="A21" s="84" t="s">
        <v>28</v>
      </c>
      <c r="B21" s="115" t="s">
        <v>4</v>
      </c>
      <c r="C21" s="116">
        <f>VLOOKUP($B21,Colorado!$A$5:$D$15,2,FALSE)</f>
        <v>152490</v>
      </c>
      <c r="D21" s="117">
        <f>VLOOKUP($B21,Colorado!$A$5:$D$15,3,FALSE)</f>
        <v>172560</v>
      </c>
      <c r="E21" s="118">
        <f>VLOOKUP($B21,Colorado!$A$20:$I$30,9,FALSE)</f>
        <v>57000</v>
      </c>
      <c r="F21" s="118">
        <f>VLOOKUP($B21,Colorado!$A$20:$I$30,5,FALSE)+VLOOKUP($B21,Colorado!$A$20:$I$30,6,FALSE)+VLOOKUP($B21,Colorado!$A$20:$I$30,7,FALSE)</f>
        <v>45000</v>
      </c>
      <c r="G21" s="119"/>
    </row>
    <row r="22" spans="1:7" x14ac:dyDescent="0.2">
      <c r="A22" s="84" t="s">
        <v>29</v>
      </c>
      <c r="B22" s="115" t="s">
        <v>4</v>
      </c>
      <c r="C22" s="116">
        <f>VLOOKUP($B22,Hawaii!$A$5:$D$15,2,FALSE)</f>
        <v>20310</v>
      </c>
      <c r="D22" s="117">
        <f>VLOOKUP($B22,Hawaii!$A$5:$D$15,3,FALSE)</f>
        <v>22750</v>
      </c>
      <c r="E22" s="118">
        <f>VLOOKUP($B22,Hawaii!$A$20:$I$30,9,FALSE)</f>
        <v>8000</v>
      </c>
      <c r="F22" s="118">
        <f>VLOOKUP($B22,Hawaii!$A$20:$I$30,5,FALSE)+VLOOKUP($B22,Hawaii!$A$20:$I$30,6,FALSE)+VLOOKUP($B22,Hawaii!$A$20:$I$30,7,FALSE)</f>
        <v>6000</v>
      </c>
      <c r="G22" s="119"/>
    </row>
    <row r="23" spans="1:7" x14ac:dyDescent="0.2">
      <c r="A23" s="84" t="s">
        <v>30</v>
      </c>
      <c r="B23" s="115" t="s">
        <v>4</v>
      </c>
      <c r="C23" s="116">
        <f>VLOOKUP($B23,Idaho!$A$5:$D$15,2,FALSE)</f>
        <v>31810</v>
      </c>
      <c r="D23" s="117">
        <f>VLOOKUP($B23,Idaho!$A$5:$D$15,3,FALSE)</f>
        <v>38180</v>
      </c>
      <c r="E23" s="118">
        <f>VLOOKUP($B23,Idaho!$A$20:$I$30,9,FALSE)</f>
        <v>12000</v>
      </c>
      <c r="F23" s="118">
        <f>VLOOKUP($B23,Idaho!$A$20:$I$30,5,FALSE)+VLOOKUP($B23,Idaho!$A$20:$I$30,6,FALSE)+VLOOKUP($B23,Idaho!$A$20:$I$30,7,FALSE)</f>
        <v>8000</v>
      </c>
      <c r="G23" s="119"/>
    </row>
    <row r="24" spans="1:7" x14ac:dyDescent="0.2">
      <c r="A24" s="84" t="s">
        <v>31</v>
      </c>
      <c r="B24" s="115" t="s">
        <v>4</v>
      </c>
      <c r="C24" s="116">
        <f>VLOOKUP($B24,Montana!$A$5:$D$15,2,FALSE)</f>
        <v>18580</v>
      </c>
      <c r="D24" s="117">
        <f>VLOOKUP($B24,Montana!$A$5:$D$15,3,FALSE)</f>
        <v>20980</v>
      </c>
      <c r="E24" s="118">
        <f>VLOOKUP($B24,Montana!$A$20:$I$30,9,FALSE)</f>
        <v>7000</v>
      </c>
      <c r="F24" s="118">
        <f>VLOOKUP($B24,Montana!$A$20:$I$30,5,FALSE)+VLOOKUP($B24,Montana!$A$20:$I$30,6,FALSE)+VLOOKUP($B24,Montana!$A$20:$I$30,7,FALSE)</f>
        <v>6000</v>
      </c>
      <c r="G24" s="119"/>
    </row>
    <row r="25" spans="1:7" x14ac:dyDescent="0.2">
      <c r="A25" s="84" t="s">
        <v>32</v>
      </c>
      <c r="B25" s="115" t="s">
        <v>4</v>
      </c>
      <c r="C25" s="116">
        <f>VLOOKUP($B25,Nevada!$A$5:$E$15,2,FALSE)</f>
        <v>32640</v>
      </c>
      <c r="D25" s="117">
        <f>VLOOKUP($B25,Nevada!$A$5:$E$15,3,FALSE)</f>
        <v>37190</v>
      </c>
      <c r="E25" s="118">
        <f>VLOOKUP($B25,Nevada!$A$20:$I$30,9,FALSE)</f>
        <v>12000</v>
      </c>
      <c r="F25" s="118">
        <f>VLOOKUP($B25,Nevada!$A$20:$I$30,5,FALSE)+VLOOKUP($B25,Nevada!$A$20:$I$30,6,FALSE)+VLOOKUP($B25,Nevada!$A$20:$I$30,7,FALSE)</f>
        <v>9000</v>
      </c>
      <c r="G25" s="119"/>
    </row>
    <row r="26" spans="1:7" x14ac:dyDescent="0.2">
      <c r="A26" s="84" t="s">
        <v>33</v>
      </c>
      <c r="B26" s="115" t="s">
        <v>4</v>
      </c>
      <c r="C26" s="116">
        <f>VLOOKUP($B26,'New Mexico'!$A$5:$D$15,2,FALSE)</f>
        <v>41240</v>
      </c>
      <c r="D26" s="117">
        <f>VLOOKUP($B26,'New Mexico'!$A$5:$D$15,3,FALSE)</f>
        <v>45320</v>
      </c>
      <c r="E26" s="118">
        <f>VLOOKUP($B26,'New Mexico'!$A$20:$I$30,9,FALSE)</f>
        <v>15000</v>
      </c>
      <c r="F26" s="118">
        <f>VLOOKUP($B26,'New Mexico'!$A$20:$I$30,5,FALSE)+VLOOKUP($B26,'New Mexico'!$A$20:$I$30,6,FALSE)+VLOOKUP($B26,'New Mexico'!$A$20:$I$30,7,FALSE)</f>
        <v>11000</v>
      </c>
      <c r="G26" s="119"/>
    </row>
    <row r="27" spans="1:7" x14ac:dyDescent="0.2">
      <c r="A27" s="84" t="s">
        <v>34</v>
      </c>
      <c r="B27" s="115" t="s">
        <v>4</v>
      </c>
      <c r="C27" s="116">
        <f>VLOOKUP($B27,'North Dakota'!$A$5:$D$15,2,FALSE)</f>
        <v>11710</v>
      </c>
      <c r="D27" s="117">
        <f>VLOOKUP($B27,'North Dakota'!$A$5:$D$15,3,FALSE)</f>
        <v>14770</v>
      </c>
      <c r="E27" s="118">
        <f>VLOOKUP($B27,'North Dakota'!$A$20:$I$30,9,FALSE)</f>
        <v>6000</v>
      </c>
      <c r="F27" s="118">
        <f>VLOOKUP($B27,'North Dakota'!$A$20:$I$30,5,FALSE)+VLOOKUP($B27,'North Dakota'!$A$20:$I$30,6,FALSE)+VLOOKUP($B27,'North Dakota'!$A$20:$I$30,7,FALSE)</f>
        <v>5000</v>
      </c>
      <c r="G27" s="119"/>
    </row>
    <row r="28" spans="1:7" x14ac:dyDescent="0.2">
      <c r="A28" s="84" t="s">
        <v>35</v>
      </c>
      <c r="B28" s="115" t="s">
        <v>4</v>
      </c>
      <c r="C28" s="116">
        <f>VLOOKUP($B28,Oregon!$A$5:$D$15,2,FALSE)</f>
        <v>78580</v>
      </c>
      <c r="D28" s="117">
        <f>VLOOKUP($B28,Oregon!$A$5:$D$15,3,FALSE)</f>
        <v>93130</v>
      </c>
      <c r="E28" s="118">
        <f>VLOOKUP($B28,Oregon!$A$20:$I$30,9,FALSE)</f>
        <v>32000</v>
      </c>
      <c r="F28" s="118">
        <f>VLOOKUP($B28,Oregon!$A$20:$I$30,5,FALSE)+VLOOKUP($B28,Oregon!$A$20:$I$30,6,FALSE)+VLOOKUP($B28,Oregon!$A$20:$I$30,7,FALSE)</f>
        <v>26000</v>
      </c>
      <c r="G28" s="119"/>
    </row>
    <row r="29" spans="1:7" x14ac:dyDescent="0.2">
      <c r="A29" s="84" t="s">
        <v>36</v>
      </c>
      <c r="B29" s="115" t="s">
        <v>4</v>
      </c>
      <c r="C29" s="116">
        <f>VLOOKUP($B29,'South Dakota'!$A$5:$D$15,2,FALSE)</f>
        <v>12500</v>
      </c>
      <c r="D29" s="117">
        <f>VLOOKUP($B29,'South Dakota'!$A$5:$D$15,3,FALSE)</f>
        <v>14930</v>
      </c>
      <c r="E29" s="118">
        <f>VLOOKUP($B29,'South Dakota'!$A$20:$I$30,9,FALSE)</f>
        <v>5000</v>
      </c>
      <c r="F29" s="118">
        <f>VLOOKUP($B29,'South Dakota'!$A$20:$I$30,5,FALSE)+VLOOKUP($B29,'South Dakota'!$A$20:$I$30,6,FALSE)+VLOOKUP($B29,'South Dakota'!$A$20:$I$30,7,FALSE)</f>
        <v>4000</v>
      </c>
      <c r="G29" s="119"/>
    </row>
    <row r="30" spans="1:7" x14ac:dyDescent="0.2">
      <c r="A30" s="84" t="s">
        <v>37</v>
      </c>
      <c r="B30" s="115" t="s">
        <v>4</v>
      </c>
      <c r="C30" s="116">
        <f>VLOOKUP($B30,Utah!$A$5:$D$15,2,FALSE)</f>
        <v>59750</v>
      </c>
      <c r="D30" s="117">
        <f>VLOOKUP($B30,Utah!$A$5:$D$15,3,FALSE)</f>
        <v>81200</v>
      </c>
      <c r="E30" s="118">
        <f>VLOOKUP($B30,Utah!$A$20:$I$30,9,FALSE)</f>
        <v>28000</v>
      </c>
      <c r="F30" s="118">
        <f>VLOOKUP($B30,Utah!$A$20:$I$30,5,FALSE)+VLOOKUP($B30,Utah!$A$20:$I$30,6,FALSE)+VLOOKUP($B30,Utah!$A$20:$I$30,7,FALSE)</f>
        <v>20000</v>
      </c>
      <c r="G30" s="119"/>
    </row>
    <row r="31" spans="1:7" x14ac:dyDescent="0.2">
      <c r="A31" s="84" t="s">
        <v>38</v>
      </c>
      <c r="B31" s="115" t="s">
        <v>4</v>
      </c>
      <c r="C31" s="116">
        <f>VLOOKUP($B31,Washington!$A$5:$D$15,2,FALSE)</f>
        <v>199440</v>
      </c>
      <c r="D31" s="117">
        <f>VLOOKUP($B31,Washington!$A$5:$D$15,3,FALSE)</f>
        <v>242700</v>
      </c>
      <c r="E31" s="118">
        <f>VLOOKUP($B31,Washington!$A$20:$I$30,9,FALSE)</f>
        <v>82000</v>
      </c>
      <c r="F31" s="118">
        <f>VLOOKUP($B31,Washington!$A$20:$I$30,5,FALSE)+VLOOKUP($B31,Washington!$A$20:$I$30,6,FALSE)+VLOOKUP($B31,Washington!$A$20:$I$30,7,FALSE)</f>
        <v>63000</v>
      </c>
      <c r="G31" s="119"/>
    </row>
    <row r="32" spans="1:7" x14ac:dyDescent="0.2">
      <c r="A32" s="121" t="s">
        <v>39</v>
      </c>
      <c r="B32" s="115" t="s">
        <v>4</v>
      </c>
      <c r="C32" s="116">
        <f>VLOOKUP($B32,Wyoming!$A$5:$D$15,2,FALSE)</f>
        <v>10530</v>
      </c>
      <c r="D32" s="117">
        <f>VLOOKUP($B32,Wyoming!$A$5:$D$15,3,FALSE)</f>
        <v>12680</v>
      </c>
      <c r="E32" s="118">
        <f>VLOOKUP($B32,Wyoming!$A$20:$I$30,9,FALSE)</f>
        <v>3000</v>
      </c>
      <c r="F32" s="118">
        <f>VLOOKUP($B32,Wyoming!$A$20:$I$30,5,FALSE)+VLOOKUP($B32,Wyoming!$A$20:$I$30,6,FALSE)+VLOOKUP($B32,Wyoming!$A$20:$I$30,7,FALSE)</f>
        <v>3000</v>
      </c>
      <c r="G32" s="119"/>
    </row>
    <row r="33" spans="1:7" x14ac:dyDescent="0.2">
      <c r="A33" s="121" t="s">
        <v>40</v>
      </c>
      <c r="B33" s="115" t="s">
        <v>4</v>
      </c>
      <c r="C33" s="116">
        <f>VLOOKUP($B33,WICHE!$A$5:$D$15,2,FALSE)</f>
        <v>1590050</v>
      </c>
      <c r="D33" s="117">
        <f>VLOOKUP($B33,WICHE!$A$5:$D$15,3,FALSE)</f>
        <v>1911470</v>
      </c>
      <c r="E33" s="118">
        <f>VLOOKUP($B33,WICHE!$A$20:$I$30,9,FALSE)</f>
        <v>637000</v>
      </c>
      <c r="F33" s="118">
        <f>VLOOKUP($B33,WICHE!$A$20:$I$30,5,FALSE)+VLOOKUP($B33,WICHE!$A$20:$I$30,6,FALSE)+VLOOKUP($B33,WICHE!$A$20:$I$30,7,FALSE)</f>
        <v>506000</v>
      </c>
      <c r="G33" s="119"/>
    </row>
    <row r="34" spans="1:7" x14ac:dyDescent="0.2">
      <c r="A34" s="84" t="s">
        <v>25</v>
      </c>
      <c r="B34" s="115" t="s">
        <v>5</v>
      </c>
      <c r="C34" s="116">
        <f>VLOOKUP($B34,Alaska!$A$5:$D$15,2,FALSE)</f>
        <v>1730</v>
      </c>
      <c r="D34" s="117">
        <f>VLOOKUP($B34,Alaska!$A$5:$D$15,3,FALSE)</f>
        <v>2100</v>
      </c>
      <c r="E34" s="118">
        <f>VLOOKUP($B34,Alaska!$A$20:$I$30,9,FALSE)</f>
        <v>1000</v>
      </c>
      <c r="F34" s="118">
        <f>VLOOKUP($B34,Alaska!$A$20:$I$30,5,FALSE)+VLOOKUP($B34,Alaska!$A$20:$I$30,6,FALSE)+VLOOKUP($B34,Alaska!$A$20:$I$30,7,FALSE)</f>
        <v>1000</v>
      </c>
      <c r="G34" s="119"/>
    </row>
    <row r="35" spans="1:7" x14ac:dyDescent="0.2">
      <c r="A35" s="84" t="s">
        <v>26</v>
      </c>
      <c r="B35" s="115" t="s">
        <v>5</v>
      </c>
      <c r="C35" s="116">
        <f>VLOOKUP($B35,Arizona!$A$5:$D$15,2,FALSE)</f>
        <v>12940</v>
      </c>
      <c r="D35" s="117">
        <f>VLOOKUP($B35,Arizona!$A$5:$D$15,3,FALSE)</f>
        <v>16040</v>
      </c>
      <c r="E35" s="118">
        <f>VLOOKUP($B35,Arizona!$A$20:$I$30,9,FALSE)</f>
        <v>5000</v>
      </c>
      <c r="F35" s="118">
        <f>VLOOKUP($B35,Arizona!$A$20:$I$30,5,FALSE)+VLOOKUP($B35,Arizona!$A$20:$I$30,6,FALSE)+VLOOKUP($B35,Arizona!$A$20:$I$30,7,FALSE)</f>
        <v>5000</v>
      </c>
      <c r="G35" s="119"/>
    </row>
    <row r="36" spans="1:7" x14ac:dyDescent="0.2">
      <c r="A36" s="84" t="s">
        <v>27</v>
      </c>
      <c r="B36" s="115" t="s">
        <v>5</v>
      </c>
      <c r="C36" s="116">
        <f>VLOOKUP($B36,California!$A$5:$D$15,2,FALSE)</f>
        <v>97330</v>
      </c>
      <c r="D36" s="117">
        <f>VLOOKUP($B36,California!$A$5:$D$15,3,FALSE)</f>
        <v>119380</v>
      </c>
      <c r="E36" s="118">
        <f>VLOOKUP($B36,California!$A$20:$I$30,9,FALSE)</f>
        <v>39000</v>
      </c>
      <c r="F36" s="118">
        <f>VLOOKUP($B36,California!$A$20:$I$30,5,FALSE)+VLOOKUP($B36,California!$A$20:$I$30,6,FALSE)+VLOOKUP($B36,California!$A$20:$I$30,7,FALSE)</f>
        <v>38000</v>
      </c>
      <c r="G36" s="119"/>
    </row>
    <row r="37" spans="1:7" x14ac:dyDescent="0.2">
      <c r="A37" s="84" t="s">
        <v>28</v>
      </c>
      <c r="B37" s="115" t="s">
        <v>5</v>
      </c>
      <c r="C37" s="116">
        <f>VLOOKUP($B37,Colorado!$A$5:$D$15,2,FALSE)</f>
        <v>14900</v>
      </c>
      <c r="D37" s="117">
        <f>VLOOKUP($B37,Colorado!$A$5:$D$15,3,FALSE)</f>
        <v>18550</v>
      </c>
      <c r="E37" s="118">
        <f>VLOOKUP($B37,Colorado!$A$20:$I$30,9,FALSE)</f>
        <v>6000</v>
      </c>
      <c r="F37" s="118">
        <f>VLOOKUP($B37,Colorado!$A$20:$I$30,5,FALSE)+VLOOKUP($B37,Colorado!$A$20:$I$30,6,FALSE)+VLOOKUP($B37,Colorado!$A$20:$I$30,7,FALSE)</f>
        <v>6000</v>
      </c>
      <c r="G37" s="119"/>
    </row>
    <row r="38" spans="1:7" x14ac:dyDescent="0.2">
      <c r="A38" s="84" t="s">
        <v>29</v>
      </c>
      <c r="B38" s="115" t="s">
        <v>5</v>
      </c>
      <c r="C38" s="116">
        <f>VLOOKUP($B38,Hawaii!$A$5:$D$15,2,FALSE)</f>
        <v>3430</v>
      </c>
      <c r="D38" s="117">
        <f>VLOOKUP($B38,Hawaii!$A$5:$D$15,3,FALSE)</f>
        <v>3990</v>
      </c>
      <c r="E38" s="118">
        <f>VLOOKUP($B38,Hawaii!$A$20:$I$30,9,FALSE)</f>
        <v>1000</v>
      </c>
      <c r="F38" s="118">
        <f>VLOOKUP($B38,Hawaii!$A$20:$I$30,5,FALSE)+VLOOKUP($B38,Hawaii!$A$20:$I$30,6,FALSE)+VLOOKUP($B38,Hawaii!$A$20:$I$30,7,FALSE)</f>
        <v>1000</v>
      </c>
      <c r="G38" s="119"/>
    </row>
    <row r="39" spans="1:7" x14ac:dyDescent="0.2">
      <c r="A39" s="84" t="s">
        <v>30</v>
      </c>
      <c r="B39" s="115" t="s">
        <v>5</v>
      </c>
      <c r="C39" s="116">
        <f>VLOOKUP($B39,Idaho!$A$5:$D$15,2,FALSE)</f>
        <v>3240</v>
      </c>
      <c r="D39" s="117">
        <f>VLOOKUP($B39,Idaho!$A$5:$D$15,3,FALSE)</f>
        <v>4140</v>
      </c>
      <c r="E39" s="118">
        <f>VLOOKUP($B39,Idaho!$A$20:$I$30,9,FALSE)</f>
        <v>2000</v>
      </c>
      <c r="F39" s="118">
        <f>VLOOKUP($B39,Idaho!$A$20:$I$30,5,FALSE)+VLOOKUP($B39,Idaho!$A$20:$I$30,6,FALSE)+VLOOKUP($B39,Idaho!$A$20:$I$30,7,FALSE)</f>
        <v>2000</v>
      </c>
      <c r="G39" s="119"/>
    </row>
    <row r="40" spans="1:7" x14ac:dyDescent="0.2">
      <c r="A40" s="84" t="s">
        <v>31</v>
      </c>
      <c r="B40" s="115" t="s">
        <v>5</v>
      </c>
      <c r="C40" s="116">
        <f>VLOOKUP($B40,Montana!$A$5:$D$15,2,FALSE)</f>
        <v>2340</v>
      </c>
      <c r="D40" s="117">
        <f>VLOOKUP($B40,Montana!$A$5:$D$15,3,FALSE)</f>
        <v>2750</v>
      </c>
      <c r="E40" s="118">
        <f>VLOOKUP($B40,Montana!$A$20:$I$30,9,FALSE)</f>
        <v>1000</v>
      </c>
      <c r="F40" s="118">
        <f>VLOOKUP($B40,Montana!$A$20:$I$30,5,FALSE)+VLOOKUP($B40,Montana!$A$20:$I$30,6,FALSE)+VLOOKUP($B40,Montana!$A$20:$I$30,7,FALSE)</f>
        <v>1000</v>
      </c>
      <c r="G40" s="119"/>
    </row>
    <row r="41" spans="1:7" x14ac:dyDescent="0.2">
      <c r="A41" s="84" t="s">
        <v>32</v>
      </c>
      <c r="B41" s="115" t="s">
        <v>5</v>
      </c>
      <c r="C41" s="116">
        <f>VLOOKUP($B41,Nevada!$A$5:$E$15,2,FALSE)</f>
        <v>3980</v>
      </c>
      <c r="D41" s="117">
        <f>VLOOKUP($B41,Nevada!$A$5:$E$15,3,FALSE)</f>
        <v>5150</v>
      </c>
      <c r="E41" s="118">
        <f>VLOOKUP($B41,Nevada!$A$20:$I$30,9,FALSE)</f>
        <v>2000</v>
      </c>
      <c r="F41" s="118">
        <f>VLOOKUP($B41,Nevada!$A$20:$I$30,5,FALSE)+VLOOKUP($B41,Nevada!$A$20:$I$30,6,FALSE)+VLOOKUP($B41,Nevada!$A$20:$I$30,7,FALSE)</f>
        <v>2000</v>
      </c>
      <c r="G41" s="119"/>
    </row>
    <row r="42" spans="1:7" x14ac:dyDescent="0.2">
      <c r="A42" s="84" t="s">
        <v>33</v>
      </c>
      <c r="B42" s="115" t="s">
        <v>5</v>
      </c>
      <c r="C42" s="116">
        <f>VLOOKUP($B42,'New Mexico'!$A$5:$D$15,2,FALSE)</f>
        <v>5390</v>
      </c>
      <c r="D42" s="117">
        <f>VLOOKUP($B42,'New Mexico'!$A$5:$D$15,3,FALSE)</f>
        <v>6470</v>
      </c>
      <c r="E42" s="118">
        <f>VLOOKUP($B42,'New Mexico'!$A$20:$I$30,9,FALSE)</f>
        <v>3000</v>
      </c>
      <c r="F42" s="118">
        <f>VLOOKUP($B42,'New Mexico'!$A$20:$I$30,5,FALSE)+VLOOKUP($B42,'New Mexico'!$A$20:$I$30,6,FALSE)+VLOOKUP($B42,'New Mexico'!$A$20:$I$30,7,FALSE)</f>
        <v>3000</v>
      </c>
      <c r="G42" s="119"/>
    </row>
    <row r="43" spans="1:7" x14ac:dyDescent="0.2">
      <c r="A43" s="84" t="s">
        <v>34</v>
      </c>
      <c r="B43" s="115" t="s">
        <v>5</v>
      </c>
      <c r="C43" s="116">
        <f>VLOOKUP($B43,'North Dakota'!$A$5:$D$15,2,FALSE)</f>
        <v>1140</v>
      </c>
      <c r="D43" s="117">
        <f>VLOOKUP($B43,'North Dakota'!$A$5:$D$15,3,FALSE)</f>
        <v>1370</v>
      </c>
      <c r="E43" s="118">
        <f>VLOOKUP($B43,'North Dakota'!$A$20:$I$30,9,FALSE)</f>
        <v>0</v>
      </c>
      <c r="F43" s="118">
        <f>VLOOKUP($B43,'North Dakota'!$A$20:$I$30,5,FALSE)+VLOOKUP($B43,'North Dakota'!$A$20:$I$30,6,FALSE)+VLOOKUP($B43,'North Dakota'!$A$20:$I$30,7,FALSE)</f>
        <v>0</v>
      </c>
      <c r="G43" s="119"/>
    </row>
    <row r="44" spans="1:7" x14ac:dyDescent="0.2">
      <c r="A44" s="84" t="s">
        <v>35</v>
      </c>
      <c r="B44" s="115" t="s">
        <v>5</v>
      </c>
      <c r="C44" s="116">
        <f>VLOOKUP($B44,Oregon!$A$5:$D$15,2,FALSE)</f>
        <v>9920</v>
      </c>
      <c r="D44" s="117">
        <f>VLOOKUP($B44,Oregon!$A$5:$D$15,3,FALSE)</f>
        <v>12460</v>
      </c>
      <c r="E44" s="118">
        <f>VLOOKUP($B44,Oregon!$A$20:$I$30,9,FALSE)</f>
        <v>4000</v>
      </c>
      <c r="F44" s="118">
        <f>VLOOKUP($B44,Oregon!$A$20:$I$30,5,FALSE)+VLOOKUP($B44,Oregon!$A$20:$I$30,6,FALSE)+VLOOKUP($B44,Oregon!$A$20:$I$30,7,FALSE)</f>
        <v>4000</v>
      </c>
      <c r="G44" s="119"/>
    </row>
    <row r="45" spans="1:7" x14ac:dyDescent="0.2">
      <c r="A45" s="84" t="s">
        <v>36</v>
      </c>
      <c r="B45" s="115" t="s">
        <v>5</v>
      </c>
      <c r="C45" s="116">
        <f>VLOOKUP($B45,'South Dakota'!$A$5:$D$15,2,FALSE)</f>
        <v>1360</v>
      </c>
      <c r="D45" s="117">
        <f>VLOOKUP($B45,'South Dakota'!$A$5:$D$15,3,FALSE)</f>
        <v>1670</v>
      </c>
      <c r="E45" s="118">
        <f>VLOOKUP($B45,'South Dakota'!$A$20:$I$30,9,FALSE)</f>
        <v>0</v>
      </c>
      <c r="F45" s="118">
        <f>VLOOKUP($B45,'South Dakota'!$A$20:$I$30,5,FALSE)+VLOOKUP($B45,'South Dakota'!$A$20:$I$30,6,FALSE)+VLOOKUP($B45,'South Dakota'!$A$20:$I$30,7,FALSE)</f>
        <v>0</v>
      </c>
      <c r="G45" s="119"/>
    </row>
    <row r="46" spans="1:7" x14ac:dyDescent="0.2">
      <c r="A46" s="84" t="s">
        <v>37</v>
      </c>
      <c r="B46" s="115" t="s">
        <v>5</v>
      </c>
      <c r="C46" s="116">
        <f>VLOOKUP($B46,Utah!$A$5:$D$15,2,FALSE)</f>
        <v>5650</v>
      </c>
      <c r="D46" s="117">
        <f>VLOOKUP($B46,Utah!$A$5:$D$15,3,FALSE)</f>
        <v>7590</v>
      </c>
      <c r="E46" s="118">
        <f>VLOOKUP($B46,Utah!$A$20:$I$30,9,FALSE)</f>
        <v>2000</v>
      </c>
      <c r="F46" s="118">
        <f>VLOOKUP($B46,Utah!$A$20:$I$30,5,FALSE)+VLOOKUP($B46,Utah!$A$20:$I$30,6,FALSE)+VLOOKUP($B46,Utah!$A$20:$I$30,7,FALSE)</f>
        <v>2000</v>
      </c>
      <c r="G46" s="119"/>
    </row>
    <row r="47" spans="1:7" x14ac:dyDescent="0.2">
      <c r="A47" s="84" t="s">
        <v>38</v>
      </c>
      <c r="B47" s="115" t="s">
        <v>5</v>
      </c>
      <c r="C47" s="116">
        <f>VLOOKUP($B47,Washington!$A$5:$D$15,2,FALSE)</f>
        <v>22550</v>
      </c>
      <c r="D47" s="117">
        <f>VLOOKUP($B47,Washington!$A$5:$D$15,3,FALSE)</f>
        <v>28070</v>
      </c>
      <c r="E47" s="118">
        <f>VLOOKUP($B47,Washington!$A$20:$I$30,9,FALSE)</f>
        <v>9000</v>
      </c>
      <c r="F47" s="118">
        <f>VLOOKUP($B47,Washington!$A$20:$I$30,5,FALSE)+VLOOKUP($B47,Washington!$A$20:$I$30,6,FALSE)+VLOOKUP($B47,Washington!$A$20:$I$30,7,FALSE)</f>
        <v>9000</v>
      </c>
      <c r="G47" s="119"/>
    </row>
    <row r="48" spans="1:7" x14ac:dyDescent="0.2">
      <c r="A48" s="121" t="s">
        <v>39</v>
      </c>
      <c r="B48" s="115" t="s">
        <v>5</v>
      </c>
      <c r="C48" s="116">
        <f>VLOOKUP($B48,Wyoming!$A$5:$D$15,2,FALSE)</f>
        <v>1390</v>
      </c>
      <c r="D48" s="117">
        <f>VLOOKUP($B48,Wyoming!$A$5:$D$15,3,FALSE)</f>
        <v>1720</v>
      </c>
      <c r="E48" s="118">
        <f>VLOOKUP($B48,Wyoming!$A$20:$I$30,9,FALSE)</f>
        <v>0</v>
      </c>
      <c r="F48" s="118">
        <f>VLOOKUP($B48,Wyoming!$A$20:$I$30,5,FALSE)+VLOOKUP($B48,Wyoming!$A$20:$I$30,6,FALSE)+VLOOKUP($B48,Wyoming!$A$20:$I$30,7,FALSE)</f>
        <v>0</v>
      </c>
      <c r="G48" s="119"/>
    </row>
    <row r="49" spans="1:7" x14ac:dyDescent="0.2">
      <c r="A49" s="121" t="s">
        <v>40</v>
      </c>
      <c r="B49" s="115" t="s">
        <v>5</v>
      </c>
      <c r="C49" s="116">
        <f>VLOOKUP($B49,WICHE!$A$5:$D$15,2,FALSE)</f>
        <v>187290</v>
      </c>
      <c r="D49" s="117">
        <f>VLOOKUP($B49,WICHE!$A$5:$D$15,3,FALSE)</f>
        <v>231450</v>
      </c>
      <c r="E49" s="118">
        <f>VLOOKUP($B49,WICHE!$A$20:$I$30,9,FALSE)</f>
        <v>75000</v>
      </c>
      <c r="F49" s="118">
        <f>VLOOKUP($B49,WICHE!$A$20:$I$30,5,FALSE)+VLOOKUP($B49,WICHE!$A$20:$I$30,6,FALSE)+VLOOKUP($B49,WICHE!$A$20:$I$30,7,FALSE)</f>
        <v>74000</v>
      </c>
      <c r="G49" s="119"/>
    </row>
    <row r="50" spans="1:7" x14ac:dyDescent="0.2">
      <c r="A50" s="84" t="s">
        <v>25</v>
      </c>
      <c r="B50" s="115" t="s">
        <v>14</v>
      </c>
      <c r="C50" s="116">
        <f>VLOOKUP($B50,Alaska!$A$5:$D$15,2,FALSE)</f>
        <v>15390</v>
      </c>
      <c r="D50" s="117">
        <f>VLOOKUP($B50,Alaska!$A$5:$D$15,3,FALSE)</f>
        <v>18380</v>
      </c>
      <c r="E50" s="118">
        <f>VLOOKUP($B50,Alaska!$A$20:$I$30,9,FALSE)</f>
        <v>7000</v>
      </c>
      <c r="F50" s="118">
        <f>VLOOKUP($B50,Alaska!$A$20:$I$30,5,FALSE)+VLOOKUP($B50,Alaska!$A$20:$I$30,6,FALSE)+VLOOKUP($B50,Alaska!$A$20:$I$30,7,FALSE)</f>
        <v>5000</v>
      </c>
      <c r="G50" s="119"/>
    </row>
    <row r="51" spans="1:7" x14ac:dyDescent="0.2">
      <c r="A51" s="84" t="s">
        <v>26</v>
      </c>
      <c r="B51" s="115" t="s">
        <v>14</v>
      </c>
      <c r="C51" s="116">
        <f>VLOOKUP($B51,Arizona!$A$5:$D$15,2,FALSE)</f>
        <v>103840</v>
      </c>
      <c r="D51" s="117">
        <f>VLOOKUP($B51,Arizona!$A$5:$D$15,3,FALSE)</f>
        <v>124130</v>
      </c>
      <c r="E51" s="118">
        <f>VLOOKUP($B51,Arizona!$A$20:$I$30,9,FALSE)</f>
        <v>41000</v>
      </c>
      <c r="F51" s="118">
        <f>VLOOKUP($B51,Arizona!$A$20:$I$30,5,FALSE)+VLOOKUP($B51,Arizona!$A$20:$I$30,6,FALSE)+VLOOKUP($B51,Arizona!$A$20:$I$30,7,FALSE)</f>
        <v>26000</v>
      </c>
      <c r="G51" s="119"/>
    </row>
    <row r="52" spans="1:7" x14ac:dyDescent="0.2">
      <c r="A52" s="84" t="s">
        <v>27</v>
      </c>
      <c r="B52" s="115" t="s">
        <v>14</v>
      </c>
      <c r="C52" s="116">
        <f>VLOOKUP($B52,California!$A$5:$D$15,2,FALSE)</f>
        <v>868740</v>
      </c>
      <c r="D52" s="117">
        <f>VLOOKUP($B52,California!$A$5:$D$15,3,FALSE)</f>
        <v>1019710</v>
      </c>
      <c r="E52" s="118">
        <f>VLOOKUP($B52,California!$A$20:$I$30,9,FALSE)</f>
        <v>339000</v>
      </c>
      <c r="F52" s="118">
        <f>VLOOKUP($B52,California!$A$20:$I$30,5,FALSE)+VLOOKUP($B52,California!$A$20:$I$30,6,FALSE)+VLOOKUP($B52,California!$A$20:$I$30,7,FALSE)</f>
        <v>254000</v>
      </c>
      <c r="G52" s="119"/>
    </row>
    <row r="53" spans="1:7" x14ac:dyDescent="0.2">
      <c r="A53" s="84" t="s">
        <v>28</v>
      </c>
      <c r="B53" s="115" t="s">
        <v>14</v>
      </c>
      <c r="C53" s="116">
        <f>VLOOKUP($B53,Colorado!$A$5:$D$15,2,FALSE)</f>
        <v>131520</v>
      </c>
      <c r="D53" s="117">
        <f>VLOOKUP($B53,Colorado!$A$5:$D$15,3,FALSE)</f>
        <v>160860</v>
      </c>
      <c r="E53" s="118">
        <f>VLOOKUP($B53,Colorado!$A$20:$I$30,9,FALSE)</f>
        <v>53000</v>
      </c>
      <c r="F53" s="118">
        <f>VLOOKUP($B53,Colorado!$A$20:$I$30,5,FALSE)+VLOOKUP($B53,Colorado!$A$20:$I$30,6,FALSE)+VLOOKUP($B53,Colorado!$A$20:$I$30,7,FALSE)</f>
        <v>42000</v>
      </c>
      <c r="G53" s="119"/>
    </row>
    <row r="54" spans="1:7" x14ac:dyDescent="0.2">
      <c r="A54" s="84" t="s">
        <v>29</v>
      </c>
      <c r="B54" s="115" t="s">
        <v>14</v>
      </c>
      <c r="C54" s="116">
        <f>VLOOKUP($B54,Hawaii!$A$5:$D$15,2,FALSE)</f>
        <v>33850</v>
      </c>
      <c r="D54" s="117">
        <f>VLOOKUP($B54,Hawaii!$A$5:$D$15,3,FALSE)</f>
        <v>39720</v>
      </c>
      <c r="E54" s="118">
        <f>VLOOKUP($B54,Hawaii!$A$20:$I$30,9,FALSE)</f>
        <v>14000</v>
      </c>
      <c r="F54" s="118">
        <f>VLOOKUP($B54,Hawaii!$A$20:$I$30,5,FALSE)+VLOOKUP($B54,Hawaii!$A$20:$I$30,6,FALSE)+VLOOKUP($B54,Hawaii!$A$20:$I$30,7,FALSE)</f>
        <v>10000</v>
      </c>
      <c r="G54" s="119"/>
    </row>
    <row r="55" spans="1:7" x14ac:dyDescent="0.2">
      <c r="A55" s="84" t="s">
        <v>30</v>
      </c>
      <c r="B55" s="115" t="s">
        <v>14</v>
      </c>
      <c r="C55" s="116">
        <f>VLOOKUP($B55,Idaho!$A$5:$D$15,2,FALSE)</f>
        <v>31460</v>
      </c>
      <c r="D55" s="117">
        <f>VLOOKUP($B55,Idaho!$A$5:$D$15,3,FALSE)</f>
        <v>40460</v>
      </c>
      <c r="E55" s="118">
        <f>VLOOKUP($B55,Idaho!$A$20:$I$30,9,FALSE)</f>
        <v>13000</v>
      </c>
      <c r="F55" s="118">
        <f>VLOOKUP($B55,Idaho!$A$20:$I$30,5,FALSE)+VLOOKUP($B55,Idaho!$A$20:$I$30,6,FALSE)+VLOOKUP($B55,Idaho!$A$20:$I$30,7,FALSE)</f>
        <v>10000</v>
      </c>
      <c r="G55" s="119"/>
    </row>
    <row r="56" spans="1:7" x14ac:dyDescent="0.2">
      <c r="A56" s="84" t="s">
        <v>31</v>
      </c>
      <c r="B56" s="115" t="s">
        <v>14</v>
      </c>
      <c r="C56" s="116">
        <f>VLOOKUP($B56,Montana!$A$5:$D$15,2,FALSE)</f>
        <v>23270</v>
      </c>
      <c r="D56" s="117">
        <f>VLOOKUP($B56,Montana!$A$5:$D$15,3,FALSE)</f>
        <v>27870</v>
      </c>
      <c r="E56" s="118">
        <f>VLOOKUP($B56,Montana!$A$20:$I$30,9,FALSE)</f>
        <v>8000</v>
      </c>
      <c r="F56" s="118">
        <f>VLOOKUP($B56,Montana!$A$20:$I$30,5,FALSE)+VLOOKUP($B56,Montana!$A$20:$I$30,6,FALSE)+VLOOKUP($B56,Montana!$A$20:$I$30,7,FALSE)</f>
        <v>7000</v>
      </c>
      <c r="G56" s="119"/>
    </row>
    <row r="57" spans="1:7" x14ac:dyDescent="0.2">
      <c r="A57" s="84" t="s">
        <v>32</v>
      </c>
      <c r="B57" s="115" t="s">
        <v>14</v>
      </c>
      <c r="C57" s="116">
        <f>VLOOKUP($B57,Nevada!$A$5:$E$15,2,FALSE)</f>
        <v>48080</v>
      </c>
      <c r="D57" s="117">
        <f>VLOOKUP($B57,Nevada!$A$5:$E$15,3,FALSE)</f>
        <v>58560</v>
      </c>
      <c r="E57" s="118">
        <f>VLOOKUP($B57,Nevada!$A$20:$I$30,9,FALSE)</f>
        <v>19000</v>
      </c>
      <c r="F57" s="118">
        <f>VLOOKUP($B57,Nevada!$A$20:$I$30,5,FALSE)+VLOOKUP($B57,Nevada!$A$20:$I$30,6,FALSE)+VLOOKUP($B57,Nevada!$A$20:$I$30,7,FALSE)</f>
        <v>9000</v>
      </c>
      <c r="G57" s="119"/>
    </row>
    <row r="58" spans="1:7" x14ac:dyDescent="0.2">
      <c r="A58" s="84" t="s">
        <v>33</v>
      </c>
      <c r="B58" s="115" t="s">
        <v>14</v>
      </c>
      <c r="C58" s="116">
        <f>VLOOKUP($B58,'New Mexico'!$A$5:$D$15,2,FALSE)</f>
        <v>40750</v>
      </c>
      <c r="D58" s="117">
        <f>VLOOKUP($B58,'New Mexico'!$A$5:$D$15,3,FALSE)</f>
        <v>46900</v>
      </c>
      <c r="E58" s="118">
        <f>VLOOKUP($B58,'New Mexico'!$A$20:$I$30,9,FALSE)</f>
        <v>15000</v>
      </c>
      <c r="F58" s="118">
        <f>VLOOKUP($B58,'New Mexico'!$A$20:$I$30,5,FALSE)+VLOOKUP($B58,'New Mexico'!$A$20:$I$30,6,FALSE)+VLOOKUP($B58,'New Mexico'!$A$20:$I$30,7,FALSE)</f>
        <v>10000</v>
      </c>
      <c r="G58" s="119"/>
    </row>
    <row r="59" spans="1:7" x14ac:dyDescent="0.2">
      <c r="A59" s="84" t="s">
        <v>34</v>
      </c>
      <c r="B59" s="115" t="s">
        <v>14</v>
      </c>
      <c r="C59" s="116">
        <f>VLOOKUP($B59,'North Dakota'!$A$5:$D$15,2,FALSE)</f>
        <v>14110</v>
      </c>
      <c r="D59" s="117">
        <f>VLOOKUP($B59,'North Dakota'!$A$5:$D$15,3,FALSE)</f>
        <v>16600</v>
      </c>
      <c r="E59" s="118">
        <f>VLOOKUP($B59,'North Dakota'!$A$20:$I$30,9,FALSE)</f>
        <v>5000</v>
      </c>
      <c r="F59" s="118">
        <f>VLOOKUP($B59,'North Dakota'!$A$20:$I$30,5,FALSE)+VLOOKUP($B59,'North Dakota'!$A$20:$I$30,6,FALSE)+VLOOKUP($B59,'North Dakota'!$A$20:$I$30,7,FALSE)</f>
        <v>4000</v>
      </c>
      <c r="G59" s="119"/>
    </row>
    <row r="60" spans="1:7" x14ac:dyDescent="0.2">
      <c r="A60" s="84" t="s">
        <v>35</v>
      </c>
      <c r="B60" s="115" t="s">
        <v>14</v>
      </c>
      <c r="C60" s="116">
        <f>VLOOKUP($B60,Oregon!$A$5:$D$15,2,FALSE)</f>
        <v>96150</v>
      </c>
      <c r="D60" s="117">
        <f>VLOOKUP($B60,Oregon!$A$5:$D$15,3,FALSE)</f>
        <v>119000</v>
      </c>
      <c r="E60" s="118">
        <f>VLOOKUP($B60,Oregon!$A$20:$I$30,9,FALSE)</f>
        <v>40000</v>
      </c>
      <c r="F60" s="118">
        <f>VLOOKUP($B60,Oregon!$A$20:$I$30,5,FALSE)+VLOOKUP($B60,Oregon!$A$20:$I$30,6,FALSE)+VLOOKUP($B60,Oregon!$A$20:$I$30,7,FALSE)</f>
        <v>30000</v>
      </c>
      <c r="G60" s="119"/>
    </row>
    <row r="61" spans="1:7" x14ac:dyDescent="0.2">
      <c r="A61" s="84" t="s">
        <v>36</v>
      </c>
      <c r="B61" s="115" t="s">
        <v>14</v>
      </c>
      <c r="C61" s="116">
        <f>VLOOKUP($B61,'South Dakota'!$A$5:$D$15,2,FALSE)</f>
        <v>17690</v>
      </c>
      <c r="D61" s="117">
        <f>VLOOKUP($B61,'South Dakota'!$A$5:$D$15,3,FALSE)</f>
        <v>21370</v>
      </c>
      <c r="E61" s="118">
        <f>VLOOKUP($B61,'South Dakota'!$A$20:$I$30,9,FALSE)</f>
        <v>7000</v>
      </c>
      <c r="F61" s="118">
        <f>VLOOKUP($B61,'South Dakota'!$A$20:$I$30,5,FALSE)+VLOOKUP($B61,'South Dakota'!$A$20:$I$30,6,FALSE)+VLOOKUP($B61,'South Dakota'!$A$20:$I$30,7,FALSE)</f>
        <v>6000</v>
      </c>
      <c r="G61" s="119"/>
    </row>
    <row r="62" spans="1:7" x14ac:dyDescent="0.2">
      <c r="A62" s="84" t="s">
        <v>37</v>
      </c>
      <c r="B62" s="115" t="s">
        <v>14</v>
      </c>
      <c r="C62" s="116">
        <f>VLOOKUP($B62,Utah!$A$5:$D$15,2,FALSE)</f>
        <v>60630</v>
      </c>
      <c r="D62" s="117">
        <f>VLOOKUP($B62,Utah!$A$5:$D$15,3,FALSE)</f>
        <v>79680</v>
      </c>
      <c r="E62" s="118">
        <f>VLOOKUP($B62,Utah!$A$20:$I$30,9,FALSE)</f>
        <v>26000</v>
      </c>
      <c r="F62" s="118">
        <f>VLOOKUP($B62,Utah!$A$20:$I$30,5,FALSE)+VLOOKUP($B62,Utah!$A$20:$I$30,6,FALSE)+VLOOKUP($B62,Utah!$A$20:$I$30,7,FALSE)</f>
        <v>23000</v>
      </c>
      <c r="G62" s="119"/>
    </row>
    <row r="63" spans="1:7" x14ac:dyDescent="0.2">
      <c r="A63" s="84" t="s">
        <v>38</v>
      </c>
      <c r="B63" s="115" t="s">
        <v>14</v>
      </c>
      <c r="C63" s="116">
        <f>VLOOKUP($B63,Washington!$A$5:$D$15,2,FALSE)</f>
        <v>153060</v>
      </c>
      <c r="D63" s="117">
        <f>VLOOKUP($B63,Washington!$A$5:$D$15,3,FALSE)</f>
        <v>183790</v>
      </c>
      <c r="E63" s="118">
        <f>VLOOKUP($B63,Washington!$A$20:$I$30,9,FALSE)</f>
        <v>62000</v>
      </c>
      <c r="F63" s="118">
        <f>VLOOKUP($B63,Washington!$A$20:$I$30,5,FALSE)+VLOOKUP($B63,Washington!$A$20:$I$30,6,FALSE)+VLOOKUP($B63,Washington!$A$20:$I$30,7,FALSE)</f>
        <v>45000</v>
      </c>
      <c r="G63" s="119"/>
    </row>
    <row r="64" spans="1:7" x14ac:dyDescent="0.2">
      <c r="A64" s="121" t="s">
        <v>39</v>
      </c>
      <c r="B64" s="115" t="s">
        <v>14</v>
      </c>
      <c r="C64" s="116">
        <f>VLOOKUP($B64,Wyoming!$A$5:$D$15,2,FALSE)</f>
        <v>11740</v>
      </c>
      <c r="D64" s="117">
        <f>VLOOKUP($B64,Wyoming!$A$5:$D$15,3,FALSE)</f>
        <v>14100</v>
      </c>
      <c r="E64" s="118">
        <f>VLOOKUP($B64,Wyoming!$A$20:$I$30,9,FALSE)</f>
        <v>5000</v>
      </c>
      <c r="F64" s="118">
        <f>VLOOKUP($B64,Wyoming!$A$20:$I$30,5,FALSE)+VLOOKUP($B64,Wyoming!$A$20:$I$30,6,FALSE)+VLOOKUP($B64,Wyoming!$A$20:$I$30,7,FALSE)</f>
        <v>4000</v>
      </c>
      <c r="G64" s="119"/>
    </row>
    <row r="65" spans="1:7" x14ac:dyDescent="0.2">
      <c r="A65" s="121" t="s">
        <v>40</v>
      </c>
      <c r="B65" s="115" t="s">
        <v>14</v>
      </c>
      <c r="C65" s="116">
        <f>VLOOKUP($B65,WICHE!$A$5:$D$15,2,FALSE)</f>
        <v>1650280</v>
      </c>
      <c r="D65" s="117">
        <f>VLOOKUP($B65,WICHE!$A$5:$D$15,3,FALSE)</f>
        <v>1971130</v>
      </c>
      <c r="E65" s="118">
        <f>VLOOKUP($B65,WICHE!$A$20:$I$30,9,FALSE)</f>
        <v>654000</v>
      </c>
      <c r="F65" s="118">
        <f>VLOOKUP($B65,WICHE!$A$20:$I$30,5,FALSE)+VLOOKUP($B65,WICHE!$A$20:$I$30,6,FALSE)+VLOOKUP($B65,WICHE!$A$20:$I$30,7,FALSE)</f>
        <v>485000</v>
      </c>
      <c r="G65" s="119"/>
    </row>
    <row r="66" spans="1:7" x14ac:dyDescent="0.2">
      <c r="A66" s="84" t="s">
        <v>25</v>
      </c>
      <c r="B66" s="115" t="s">
        <v>6</v>
      </c>
      <c r="C66" s="116">
        <f>VLOOKUP($B66,Alaska!$A$5:$D$15,2,FALSE)</f>
        <v>20690</v>
      </c>
      <c r="D66" s="117">
        <f>VLOOKUP($B66,Alaska!$A$5:$D$15,3,FALSE)</f>
        <v>23620</v>
      </c>
      <c r="E66" s="118">
        <f>VLOOKUP($B66,Alaska!$A$20:$I$30,9,FALSE)</f>
        <v>7000</v>
      </c>
      <c r="F66" s="118">
        <f>VLOOKUP($B66,Alaska!$A$20:$I$30,5,FALSE)+VLOOKUP($B66,Alaska!$A$20:$I$30,6,FALSE)+VLOOKUP($B66,Alaska!$A$20:$I$30,7,FALSE)</f>
        <v>5000</v>
      </c>
      <c r="G66" s="119"/>
    </row>
    <row r="67" spans="1:7" x14ac:dyDescent="0.2">
      <c r="A67" s="84" t="s">
        <v>26</v>
      </c>
      <c r="B67" s="115" t="s">
        <v>6</v>
      </c>
      <c r="C67" s="116">
        <f>VLOOKUP($B67,Arizona!$A$5:$D$15,2,FALSE)</f>
        <v>133740</v>
      </c>
      <c r="D67" s="117">
        <f>VLOOKUP($B67,Arizona!$A$5:$D$15,3,FALSE)</f>
        <v>159000</v>
      </c>
      <c r="E67" s="118">
        <f>VLOOKUP($B67,Arizona!$A$20:$I$30,9,FALSE)</f>
        <v>52000</v>
      </c>
      <c r="F67" s="118">
        <f>VLOOKUP($B67,Arizona!$A$20:$I$30,5,FALSE)+VLOOKUP($B67,Arizona!$A$20:$I$30,6,FALSE)+VLOOKUP($B67,Arizona!$A$20:$I$30,7,FALSE)</f>
        <v>44000</v>
      </c>
      <c r="G67" s="119"/>
    </row>
    <row r="68" spans="1:7" x14ac:dyDescent="0.2">
      <c r="A68" s="84" t="s">
        <v>27</v>
      </c>
      <c r="B68" s="115" t="s">
        <v>6</v>
      </c>
      <c r="C68" s="116">
        <f>VLOOKUP($B68,California!$A$5:$D$15,2,FALSE)</f>
        <v>903220</v>
      </c>
      <c r="D68" s="117">
        <f>VLOOKUP($B68,California!$A$5:$D$15,3,FALSE)</f>
        <v>1074270</v>
      </c>
      <c r="E68" s="118">
        <f>VLOOKUP($B68,California!$A$20:$I$30,9,FALSE)</f>
        <v>358000</v>
      </c>
      <c r="F68" s="118">
        <f>VLOOKUP($B68,California!$A$20:$I$30,5,FALSE)+VLOOKUP($B68,California!$A$20:$I$30,6,FALSE)+VLOOKUP($B68,California!$A$20:$I$30,7,FALSE)</f>
        <v>311000</v>
      </c>
      <c r="G68" s="119"/>
    </row>
    <row r="69" spans="1:7" x14ac:dyDescent="0.2">
      <c r="A69" s="84" t="s">
        <v>28</v>
      </c>
      <c r="B69" s="115" t="s">
        <v>6</v>
      </c>
      <c r="C69" s="116">
        <f>VLOOKUP($B69,Colorado!$A$5:$D$15,2,FALSE)</f>
        <v>130010</v>
      </c>
      <c r="D69" s="117">
        <f>VLOOKUP($B69,Colorado!$A$5:$D$15,3,FALSE)</f>
        <v>158150</v>
      </c>
      <c r="E69" s="118">
        <f>VLOOKUP($B69,Colorado!$A$20:$I$30,9,FALSE)</f>
        <v>52000</v>
      </c>
      <c r="F69" s="118">
        <f>VLOOKUP($B69,Colorado!$A$20:$I$30,5,FALSE)+VLOOKUP($B69,Colorado!$A$20:$I$30,6,FALSE)+VLOOKUP($B69,Colorado!$A$20:$I$30,7,FALSE)</f>
        <v>47000</v>
      </c>
      <c r="G69" s="119"/>
    </row>
    <row r="70" spans="1:7" x14ac:dyDescent="0.2">
      <c r="A70" s="84" t="s">
        <v>29</v>
      </c>
      <c r="B70" s="115" t="s">
        <v>6</v>
      </c>
      <c r="C70" s="116">
        <f>VLOOKUP($B70,Hawaii!$A$5:$D$15,2,FALSE)</f>
        <v>41350</v>
      </c>
      <c r="D70" s="117">
        <f>VLOOKUP($B70,Hawaii!$A$5:$D$15,3,FALSE)</f>
        <v>51330</v>
      </c>
      <c r="E70" s="118">
        <f>VLOOKUP($B70,Hawaii!$A$20:$I$30,9,FALSE)</f>
        <v>18000</v>
      </c>
      <c r="F70" s="118">
        <f>VLOOKUP($B70,Hawaii!$A$20:$I$30,5,FALSE)+VLOOKUP($B70,Hawaii!$A$20:$I$30,6,FALSE)+VLOOKUP($B70,Hawaii!$A$20:$I$30,7,FALSE)</f>
        <v>15000</v>
      </c>
      <c r="G70" s="119"/>
    </row>
    <row r="71" spans="1:7" x14ac:dyDescent="0.2">
      <c r="A71" s="84" t="s">
        <v>30</v>
      </c>
      <c r="B71" s="115" t="s">
        <v>6</v>
      </c>
      <c r="C71" s="116">
        <f>VLOOKUP($B71,Idaho!$A$5:$D$15,2,FALSE)</f>
        <v>35250</v>
      </c>
      <c r="D71" s="117">
        <f>VLOOKUP($B71,Idaho!$A$5:$D$15,3,FALSE)</f>
        <v>44420</v>
      </c>
      <c r="E71" s="118">
        <f>VLOOKUP($B71,Idaho!$A$20:$I$30,9,FALSE)</f>
        <v>15000</v>
      </c>
      <c r="F71" s="118">
        <f>VLOOKUP($B71,Idaho!$A$20:$I$30,5,FALSE)+VLOOKUP($B71,Idaho!$A$20:$I$30,6,FALSE)+VLOOKUP($B71,Idaho!$A$20:$I$30,7,FALSE)</f>
        <v>14000</v>
      </c>
      <c r="G71" s="119"/>
    </row>
    <row r="72" spans="1:7" x14ac:dyDescent="0.2">
      <c r="A72" s="84" t="s">
        <v>31</v>
      </c>
      <c r="B72" s="115" t="s">
        <v>6</v>
      </c>
      <c r="C72" s="116">
        <f>VLOOKUP($B72,Montana!$A$5:$D$15,2,FALSE)</f>
        <v>26140</v>
      </c>
      <c r="D72" s="117">
        <f>VLOOKUP($B72,Montana!$A$5:$D$15,3,FALSE)</f>
        <v>29260</v>
      </c>
      <c r="E72" s="118">
        <f>VLOOKUP($B72,Montana!$A$20:$I$30,9,FALSE)</f>
        <v>9000</v>
      </c>
      <c r="F72" s="118">
        <f>VLOOKUP($B72,Montana!$A$20:$I$30,5,FALSE)+VLOOKUP($B72,Montana!$A$20:$I$30,6,FALSE)+VLOOKUP($B72,Montana!$A$20:$I$30,7,FALSE)</f>
        <v>9000</v>
      </c>
      <c r="G72" s="119"/>
    </row>
    <row r="73" spans="1:7" x14ac:dyDescent="0.2">
      <c r="A73" s="84" t="s">
        <v>32</v>
      </c>
      <c r="B73" s="115" t="s">
        <v>6</v>
      </c>
      <c r="C73" s="116">
        <f>VLOOKUP($B73,Nevada!$A$5:$E$15,2,FALSE)</f>
        <v>46410</v>
      </c>
      <c r="D73" s="117">
        <f>VLOOKUP($B73,Nevada!$A$5:$E$15,3,FALSE)</f>
        <v>52860</v>
      </c>
      <c r="E73" s="118">
        <f>VLOOKUP($B73,Nevada!$A$20:$I$30,9,FALSE)</f>
        <v>18000</v>
      </c>
      <c r="F73" s="118">
        <f>VLOOKUP($B73,Nevada!$A$20:$I$30,5,FALSE)+VLOOKUP($B73,Nevada!$A$20:$I$30,6,FALSE)+VLOOKUP($B73,Nevada!$A$20:$I$30,7,FALSE)</f>
        <v>15000</v>
      </c>
      <c r="G73" s="119"/>
    </row>
    <row r="74" spans="1:7" x14ac:dyDescent="0.2">
      <c r="A74" s="84" t="s">
        <v>33</v>
      </c>
      <c r="B74" s="115" t="s">
        <v>6</v>
      </c>
      <c r="C74" s="116">
        <f>VLOOKUP($B74,'New Mexico'!$A$5:$D$15,2,FALSE)</f>
        <v>53670</v>
      </c>
      <c r="D74" s="117">
        <f>VLOOKUP($B74,'New Mexico'!$A$5:$D$15,3,FALSE)</f>
        <v>65970</v>
      </c>
      <c r="E74" s="118">
        <f>VLOOKUP($B74,'New Mexico'!$A$20:$I$30,9,FALSE)</f>
        <v>21000</v>
      </c>
      <c r="F74" s="118">
        <f>VLOOKUP($B74,'New Mexico'!$A$20:$I$30,5,FALSE)+VLOOKUP($B74,'New Mexico'!$A$20:$I$30,6,FALSE)+VLOOKUP($B74,'New Mexico'!$A$20:$I$30,7,FALSE)</f>
        <v>17000</v>
      </c>
      <c r="G74" s="119"/>
    </row>
    <row r="75" spans="1:7" x14ac:dyDescent="0.2">
      <c r="A75" s="84" t="s">
        <v>34</v>
      </c>
      <c r="B75" s="115" t="s">
        <v>6</v>
      </c>
      <c r="C75" s="116">
        <f>VLOOKUP($B75,'North Dakota'!$A$5:$D$15,2,FALSE)</f>
        <v>21230</v>
      </c>
      <c r="D75" s="117">
        <f>VLOOKUP($B75,'North Dakota'!$A$5:$D$15,3,FALSE)</f>
        <v>24830</v>
      </c>
      <c r="E75" s="118">
        <f>VLOOKUP($B75,'North Dakota'!$A$20:$I$30,9,FALSE)</f>
        <v>7000</v>
      </c>
      <c r="F75" s="118">
        <f>VLOOKUP($B75,'North Dakota'!$A$20:$I$30,5,FALSE)+VLOOKUP($B75,'North Dakota'!$A$20:$I$30,6,FALSE)+VLOOKUP($B75,'North Dakota'!$A$20:$I$30,7,FALSE)</f>
        <v>7000</v>
      </c>
      <c r="G75" s="119"/>
    </row>
    <row r="76" spans="1:7" x14ac:dyDescent="0.2">
      <c r="A76" s="84" t="s">
        <v>35</v>
      </c>
      <c r="B76" s="115" t="s">
        <v>6</v>
      </c>
      <c r="C76" s="116">
        <f>VLOOKUP($B76,Oregon!$A$5:$D$15,2,FALSE)</f>
        <v>106330</v>
      </c>
      <c r="D76" s="117">
        <f>VLOOKUP($B76,Oregon!$A$5:$D$15,3,FALSE)</f>
        <v>124480</v>
      </c>
      <c r="E76" s="118">
        <f>VLOOKUP($B76,Oregon!$A$20:$I$30,9,FALSE)</f>
        <v>41000</v>
      </c>
      <c r="F76" s="118">
        <f>VLOOKUP($B76,Oregon!$A$20:$I$30,5,FALSE)+VLOOKUP($B76,Oregon!$A$20:$I$30,6,FALSE)+VLOOKUP($B76,Oregon!$A$20:$I$30,7,FALSE)</f>
        <v>37000</v>
      </c>
      <c r="G76" s="119"/>
    </row>
    <row r="77" spans="1:7" x14ac:dyDescent="0.2">
      <c r="A77" s="84" t="s">
        <v>36</v>
      </c>
      <c r="B77" s="115" t="s">
        <v>6</v>
      </c>
      <c r="C77" s="116">
        <f>VLOOKUP($B77,'South Dakota'!$A$5:$D$15,2,FALSE)</f>
        <v>24580</v>
      </c>
      <c r="D77" s="117">
        <f>VLOOKUP($B77,'South Dakota'!$A$5:$D$15,3,FALSE)</f>
        <v>28240</v>
      </c>
      <c r="E77" s="118">
        <f>VLOOKUP($B77,'South Dakota'!$A$20:$I$30,9,FALSE)</f>
        <v>10000</v>
      </c>
      <c r="F77" s="118">
        <f>VLOOKUP($B77,'South Dakota'!$A$20:$I$30,5,FALSE)+VLOOKUP($B77,'South Dakota'!$A$20:$I$30,6,FALSE)+VLOOKUP($B77,'South Dakota'!$A$20:$I$30,7,FALSE)</f>
        <v>7000</v>
      </c>
      <c r="G77" s="119"/>
    </row>
    <row r="78" spans="1:7" x14ac:dyDescent="0.2">
      <c r="A78" s="84" t="s">
        <v>37</v>
      </c>
      <c r="B78" s="115" t="s">
        <v>6</v>
      </c>
      <c r="C78" s="116">
        <f>VLOOKUP($B78,Utah!$A$5:$D$15,2,FALSE)</f>
        <v>77160</v>
      </c>
      <c r="D78" s="117">
        <f>VLOOKUP($B78,Utah!$A$5:$D$15,3,FALSE)</f>
        <v>106080</v>
      </c>
      <c r="E78" s="118">
        <f>VLOOKUP($B78,Utah!$A$20:$I$30,9,FALSE)</f>
        <v>37000</v>
      </c>
      <c r="F78" s="118">
        <f>VLOOKUP($B78,Utah!$A$20:$I$30,5,FALSE)+VLOOKUP($B78,Utah!$A$20:$I$30,6,FALSE)+VLOOKUP($B78,Utah!$A$20:$I$30,7,FALSE)</f>
        <v>23000</v>
      </c>
      <c r="G78" s="119"/>
    </row>
    <row r="79" spans="1:7" x14ac:dyDescent="0.2">
      <c r="A79" s="84" t="s">
        <v>38</v>
      </c>
      <c r="B79" s="115" t="s">
        <v>6</v>
      </c>
      <c r="C79" s="116">
        <f>VLOOKUP($B79,Washington!$A$5:$D$15,2,FALSE)</f>
        <v>161620</v>
      </c>
      <c r="D79" s="117">
        <f>VLOOKUP($B79,Washington!$A$5:$D$15,3,FALSE)</f>
        <v>190020</v>
      </c>
      <c r="E79" s="118">
        <f>VLOOKUP($B79,Washington!$A$20:$I$30,9,FALSE)</f>
        <v>63000</v>
      </c>
      <c r="F79" s="118">
        <f>VLOOKUP($B79,Washington!$A$20:$I$30,5,FALSE)+VLOOKUP($B79,Washington!$A$20:$I$30,6,FALSE)+VLOOKUP($B79,Washington!$A$20:$I$30,7,FALSE)</f>
        <v>52000</v>
      </c>
      <c r="G79" s="119"/>
    </row>
    <row r="80" spans="1:7" x14ac:dyDescent="0.2">
      <c r="A80" s="121" t="s">
        <v>39</v>
      </c>
      <c r="B80" s="115" t="s">
        <v>6</v>
      </c>
      <c r="C80" s="116">
        <f>VLOOKUP($B80,Wyoming!$A$5:$D$15,2,FALSE)</f>
        <v>16470</v>
      </c>
      <c r="D80" s="117">
        <f>VLOOKUP($B80,Wyoming!$A$5:$D$15,3,FALSE)</f>
        <v>20470</v>
      </c>
      <c r="E80" s="118">
        <f>VLOOKUP($B80,Wyoming!$A$20:$I$30,9,FALSE)</f>
        <v>7000</v>
      </c>
      <c r="F80" s="118">
        <f>VLOOKUP($B80,Wyoming!$A$20:$I$30,5,FALSE)+VLOOKUP($B80,Wyoming!$A$20:$I$30,6,FALSE)+VLOOKUP($B80,Wyoming!$A$20:$I$30,7,FALSE)</f>
        <v>5000</v>
      </c>
      <c r="G80" s="119"/>
    </row>
    <row r="81" spans="1:7" x14ac:dyDescent="0.2">
      <c r="A81" s="121" t="s">
        <v>40</v>
      </c>
      <c r="B81" s="115" t="s">
        <v>6</v>
      </c>
      <c r="C81" s="116">
        <f>VLOOKUP($B81,WICHE!$A$5:$D$15,2,FALSE)</f>
        <v>1797870</v>
      </c>
      <c r="D81" s="117">
        <f>VLOOKUP($B81,WICHE!$A$5:$D$15,3,FALSE)</f>
        <v>2153000</v>
      </c>
      <c r="E81" s="118">
        <f>VLOOKUP($B81,WICHE!$A$20:$I$30,9,FALSE)</f>
        <v>715000</v>
      </c>
      <c r="F81" s="118">
        <f>VLOOKUP($B81,WICHE!$A$20:$I$30,5,FALSE)+VLOOKUP($B81,WICHE!$A$20:$I$30,6,FALSE)+VLOOKUP($B81,WICHE!$A$20:$I$30,7,FALSE)</f>
        <v>608000</v>
      </c>
      <c r="G81" s="119"/>
    </row>
    <row r="82" spans="1:7" x14ac:dyDescent="0.2">
      <c r="A82" s="84" t="s">
        <v>25</v>
      </c>
      <c r="B82" s="120" t="s">
        <v>13</v>
      </c>
      <c r="C82" s="116">
        <f>VLOOKUP($B82,Alaska!$A$5:$D$15,2,FALSE)</f>
        <v>13490</v>
      </c>
      <c r="D82" s="117">
        <f>VLOOKUP($B82,Alaska!$A$5:$D$15,3,FALSE)</f>
        <v>16860</v>
      </c>
      <c r="E82" s="118">
        <f>VLOOKUP($B82,Alaska!$A$20:$I$30,9,FALSE)</f>
        <v>5000</v>
      </c>
      <c r="F82" s="118">
        <f>VLOOKUP($B82,Alaska!$A$20:$I$30,5,FALSE)+VLOOKUP($B82,Alaska!$A$20:$I$30,6,FALSE)+VLOOKUP($B82,Alaska!$A$20:$I$30,7,FALSE)</f>
        <v>4000</v>
      </c>
      <c r="G82" s="119"/>
    </row>
    <row r="83" spans="1:7" x14ac:dyDescent="0.2">
      <c r="A83" s="84" t="s">
        <v>26</v>
      </c>
      <c r="B83" s="120" t="s">
        <v>13</v>
      </c>
      <c r="C83" s="116">
        <f>VLOOKUP($B83,Arizona!$A$5:$D$15,2,FALSE)</f>
        <v>111990</v>
      </c>
      <c r="D83" s="117">
        <f>VLOOKUP($B83,Arizona!$A$5:$D$15,3,FALSE)</f>
        <v>141830</v>
      </c>
      <c r="E83" s="118">
        <f>VLOOKUP($B83,Arizona!$A$20:$I$30,9,FALSE)</f>
        <v>48000</v>
      </c>
      <c r="F83" s="118">
        <f>VLOOKUP($B83,Arizona!$A$20:$I$30,5,FALSE)+VLOOKUP($B83,Arizona!$A$20:$I$30,6,FALSE)+VLOOKUP($B83,Arizona!$A$20:$I$30,7,FALSE)</f>
        <v>39000</v>
      </c>
      <c r="G83" s="119"/>
    </row>
    <row r="84" spans="1:7" x14ac:dyDescent="0.2">
      <c r="A84" s="84" t="s">
        <v>27</v>
      </c>
      <c r="B84" s="120" t="s">
        <v>13</v>
      </c>
      <c r="C84" s="116">
        <f>VLOOKUP($B84,California!$A$5:$D$15,2,FALSE)</f>
        <v>608250</v>
      </c>
      <c r="D84" s="117">
        <f>VLOOKUP($B84,California!$A$5:$D$15,3,FALSE)</f>
        <v>767960</v>
      </c>
      <c r="E84" s="118">
        <f>VLOOKUP($B84,California!$A$20:$I$30,9,FALSE)</f>
        <v>259000</v>
      </c>
      <c r="F84" s="118">
        <f>VLOOKUP($B84,California!$A$20:$I$30,5,FALSE)+VLOOKUP($B84,California!$A$20:$I$30,6,FALSE)+VLOOKUP($B84,California!$A$20:$I$30,7,FALSE)</f>
        <v>209000</v>
      </c>
      <c r="G84" s="119"/>
    </row>
    <row r="85" spans="1:7" x14ac:dyDescent="0.2">
      <c r="A85" s="84" t="s">
        <v>28</v>
      </c>
      <c r="B85" s="120" t="s">
        <v>13</v>
      </c>
      <c r="C85" s="116">
        <f>VLOOKUP($B85,Colorado!$A$5:$D$15,2,FALSE)</f>
        <v>106190</v>
      </c>
      <c r="D85" s="117">
        <f>VLOOKUP($B85,Colorado!$A$5:$D$15,3,FALSE)</f>
        <v>133130</v>
      </c>
      <c r="E85" s="118">
        <f>VLOOKUP($B85,Colorado!$A$20:$I$30,9,FALSE)</f>
        <v>44000</v>
      </c>
      <c r="F85" s="118">
        <f>VLOOKUP($B85,Colorado!$A$20:$I$30,5,FALSE)+VLOOKUP($B85,Colorado!$A$20:$I$30,6,FALSE)+VLOOKUP($B85,Colorado!$A$20:$I$30,7,FALSE)</f>
        <v>38000</v>
      </c>
      <c r="G85" s="119"/>
    </row>
    <row r="86" spans="1:7" x14ac:dyDescent="0.2">
      <c r="A86" s="84" t="s">
        <v>29</v>
      </c>
      <c r="B86" s="120" t="s">
        <v>13</v>
      </c>
      <c r="C86" s="116">
        <f>VLOOKUP($B86,Hawaii!$A$5:$D$15,2,FALSE)</f>
        <v>23870</v>
      </c>
      <c r="D86" s="117">
        <f>VLOOKUP($B86,Hawaii!$A$5:$D$15,3,FALSE)</f>
        <v>27900</v>
      </c>
      <c r="E86" s="118">
        <f>VLOOKUP($B86,Hawaii!$A$20:$I$30,9,FALSE)</f>
        <v>9000</v>
      </c>
      <c r="F86" s="118">
        <f>VLOOKUP($B86,Hawaii!$A$20:$I$30,5,FALSE)+VLOOKUP($B86,Hawaii!$A$20:$I$30,6,FALSE)+VLOOKUP($B86,Hawaii!$A$20:$I$30,7,FALSE)</f>
        <v>8000</v>
      </c>
      <c r="G86" s="119"/>
    </row>
    <row r="87" spans="1:7" x14ac:dyDescent="0.2">
      <c r="A87" s="84" t="s">
        <v>30</v>
      </c>
      <c r="B87" s="120" t="s">
        <v>13</v>
      </c>
      <c r="C87" s="116">
        <f>VLOOKUP($B87,Idaho!$A$5:$D$15,2,FALSE)</f>
        <v>27620</v>
      </c>
      <c r="D87" s="117">
        <f>VLOOKUP($B87,Idaho!$A$5:$D$15,3,FALSE)</f>
        <v>37090</v>
      </c>
      <c r="E87" s="118">
        <f>VLOOKUP($B87,Idaho!$A$20:$I$30,9,FALSE)</f>
        <v>12000</v>
      </c>
      <c r="F87" s="118">
        <f>VLOOKUP($B87,Idaho!$A$20:$I$30,5,FALSE)+VLOOKUP($B87,Idaho!$A$20:$I$30,6,FALSE)+VLOOKUP($B87,Idaho!$A$20:$I$30,7,FALSE)</f>
        <v>10000</v>
      </c>
      <c r="G87" s="119"/>
    </row>
    <row r="88" spans="1:7" x14ac:dyDescent="0.2">
      <c r="A88" s="84" t="s">
        <v>31</v>
      </c>
      <c r="B88" s="120" t="s">
        <v>13</v>
      </c>
      <c r="C88" s="116">
        <f>VLOOKUP($B88,Montana!$A$5:$D$15,2,FALSE)</f>
        <v>21970</v>
      </c>
      <c r="D88" s="117">
        <f>VLOOKUP($B88,Montana!$A$5:$D$15,3,FALSE)</f>
        <v>26170</v>
      </c>
      <c r="E88" s="118">
        <f>VLOOKUP($B88,Montana!$A$20:$I$30,9,FALSE)</f>
        <v>9000</v>
      </c>
      <c r="F88" s="118">
        <f>VLOOKUP($B88,Montana!$A$20:$I$30,5,FALSE)+VLOOKUP($B88,Montana!$A$20:$I$30,6,FALSE)+VLOOKUP($B88,Montana!$A$20:$I$30,7,FALSE)</f>
        <v>8000</v>
      </c>
      <c r="G88" s="119"/>
    </row>
    <row r="89" spans="1:7" x14ac:dyDescent="0.2">
      <c r="A89" s="84" t="s">
        <v>32</v>
      </c>
      <c r="B89" s="120" t="s">
        <v>13</v>
      </c>
      <c r="C89" s="116">
        <f>VLOOKUP($B89,Nevada!$A$5:$E$15,2,FALSE)</f>
        <v>39290</v>
      </c>
      <c r="D89" s="117">
        <f>VLOOKUP($B89,Nevada!$A$5:$E$15,3,FALSE)</f>
        <v>48150</v>
      </c>
      <c r="E89" s="118">
        <f>VLOOKUP($B89,Nevada!$A$20:$I$30,9,FALSE)</f>
        <v>17000</v>
      </c>
      <c r="F89" s="118">
        <f>VLOOKUP($B89,Nevada!$A$20:$I$30,5,FALSE)+VLOOKUP($B89,Nevada!$A$20:$I$30,6,FALSE)+VLOOKUP($B89,Nevada!$A$20:$I$30,7,FALSE)</f>
        <v>13000</v>
      </c>
      <c r="G89" s="119"/>
    </row>
    <row r="90" spans="1:7" x14ac:dyDescent="0.2">
      <c r="A90" s="84" t="s">
        <v>33</v>
      </c>
      <c r="B90" s="120" t="s">
        <v>13</v>
      </c>
      <c r="C90" s="116">
        <f>VLOOKUP($B90,'New Mexico'!$A$5:$D$15,2,FALSE)</f>
        <v>36790</v>
      </c>
      <c r="D90" s="117">
        <f>VLOOKUP($B90,'New Mexico'!$A$5:$D$15,3,FALSE)</f>
        <v>47090</v>
      </c>
      <c r="E90" s="118">
        <f>VLOOKUP($B90,'New Mexico'!$A$20:$I$30,9,FALSE)</f>
        <v>15000</v>
      </c>
      <c r="F90" s="118">
        <f>VLOOKUP($B90,'New Mexico'!$A$20:$I$30,5,FALSE)+VLOOKUP($B90,'New Mexico'!$A$20:$I$30,6,FALSE)+VLOOKUP($B90,'New Mexico'!$A$20:$I$30,7,FALSE)</f>
        <v>11000</v>
      </c>
      <c r="G90" s="119"/>
    </row>
    <row r="91" spans="1:7" x14ac:dyDescent="0.2">
      <c r="A91" s="84" t="s">
        <v>34</v>
      </c>
      <c r="B91" s="120" t="s">
        <v>13</v>
      </c>
      <c r="C91" s="116">
        <f>VLOOKUP($B91,'North Dakota'!$A$5:$D$15,2,FALSE)</f>
        <v>17810</v>
      </c>
      <c r="D91" s="117">
        <f>VLOOKUP($B91,'North Dakota'!$A$5:$D$15,3,FALSE)</f>
        <v>20980</v>
      </c>
      <c r="E91" s="118">
        <f>VLOOKUP($B91,'North Dakota'!$A$20:$I$30,9,FALSE)</f>
        <v>7000</v>
      </c>
      <c r="F91" s="118">
        <f>VLOOKUP($B91,'North Dakota'!$A$20:$I$30,5,FALSE)+VLOOKUP($B91,'North Dakota'!$A$20:$I$30,6,FALSE)+VLOOKUP($B91,'North Dakota'!$A$20:$I$30,7,FALSE)</f>
        <v>6000</v>
      </c>
      <c r="G91" s="119"/>
    </row>
    <row r="92" spans="1:7" x14ac:dyDescent="0.2">
      <c r="A92" s="84" t="s">
        <v>35</v>
      </c>
      <c r="B92" s="120" t="s">
        <v>13</v>
      </c>
      <c r="C92" s="116">
        <f>VLOOKUP($B92,Oregon!$A$5:$D$15,2,FALSE)</f>
        <v>75000</v>
      </c>
      <c r="D92" s="117">
        <f>VLOOKUP($B92,Oregon!$A$5:$D$15,3,FALSE)</f>
        <v>96180</v>
      </c>
      <c r="E92" s="118">
        <f>VLOOKUP($B92,Oregon!$A$20:$I$30,9,FALSE)</f>
        <v>32000</v>
      </c>
      <c r="F92" s="118">
        <f>VLOOKUP($B92,Oregon!$A$20:$I$30,5,FALSE)+VLOOKUP($B92,Oregon!$A$20:$I$30,6,FALSE)+VLOOKUP($B92,Oregon!$A$20:$I$30,7,FALSE)</f>
        <v>27000</v>
      </c>
      <c r="G92" s="119"/>
    </row>
    <row r="93" spans="1:7" x14ac:dyDescent="0.2">
      <c r="A93" s="84" t="s">
        <v>36</v>
      </c>
      <c r="B93" s="120" t="s">
        <v>13</v>
      </c>
      <c r="C93" s="116">
        <f>VLOOKUP($B93,'South Dakota'!$A$5:$D$15,2,FALSE)</f>
        <v>22350</v>
      </c>
      <c r="D93" s="117">
        <f>VLOOKUP($B93,'South Dakota'!$A$5:$D$15,3,FALSE)</f>
        <v>26830</v>
      </c>
      <c r="E93" s="118">
        <f>VLOOKUP($B93,'South Dakota'!$A$20:$I$30,9,FALSE)</f>
        <v>8000</v>
      </c>
      <c r="F93" s="118">
        <f>VLOOKUP($B93,'South Dakota'!$A$20:$I$30,5,FALSE)+VLOOKUP($B93,'South Dakota'!$A$20:$I$30,6,FALSE)+VLOOKUP($B93,'South Dakota'!$A$20:$I$30,7,FALSE)</f>
        <v>2000</v>
      </c>
      <c r="G93" s="119"/>
    </row>
    <row r="94" spans="1:7" x14ac:dyDescent="0.2">
      <c r="A94" s="84" t="s">
        <v>37</v>
      </c>
      <c r="B94" s="120" t="s">
        <v>13</v>
      </c>
      <c r="C94" s="116">
        <f>VLOOKUP($B94,Utah!$A$5:$D$15,2,FALSE)</f>
        <v>46620</v>
      </c>
      <c r="D94" s="117">
        <f>VLOOKUP($B94,Utah!$A$5:$D$15,3,FALSE)</f>
        <v>64900</v>
      </c>
      <c r="E94" s="118">
        <f>VLOOKUP($B94,Utah!$A$20:$I$30,9,FALSE)</f>
        <v>22000</v>
      </c>
      <c r="F94" s="118">
        <f>VLOOKUP($B94,Utah!$A$20:$I$30,5,FALSE)+VLOOKUP($B94,Utah!$A$20:$I$30,6,FALSE)+VLOOKUP($B94,Utah!$A$20:$I$30,7,FALSE)</f>
        <v>8000</v>
      </c>
      <c r="G94" s="119"/>
    </row>
    <row r="95" spans="1:7" x14ac:dyDescent="0.2">
      <c r="A95" s="84" t="s">
        <v>38</v>
      </c>
      <c r="B95" s="120" t="s">
        <v>13</v>
      </c>
      <c r="C95" s="116">
        <f>VLOOKUP($B95,Washington!$A$5:$D$15,2,FALSE)</f>
        <v>131070</v>
      </c>
      <c r="D95" s="117">
        <f>VLOOKUP($B95,Washington!$A$5:$D$15,3,FALSE)</f>
        <v>165740</v>
      </c>
      <c r="E95" s="118">
        <f>VLOOKUP($B95,Washington!$A$20:$I$30,9,FALSE)</f>
        <v>55000</v>
      </c>
      <c r="F95" s="118">
        <f>VLOOKUP($B95,Washington!$A$20:$I$30,5,FALSE)+VLOOKUP($B95,Washington!$A$20:$I$30,6,FALSE)+VLOOKUP($B95,Washington!$A$20:$I$30,7,FALSE)</f>
        <v>47000</v>
      </c>
      <c r="G95" s="119"/>
    </row>
    <row r="96" spans="1:7" x14ac:dyDescent="0.2">
      <c r="A96" s="121" t="s">
        <v>39</v>
      </c>
      <c r="B96" s="120" t="s">
        <v>13</v>
      </c>
      <c r="C96" s="116">
        <f>VLOOKUP($B96,Wyoming!$A$5:$D$15,2,FALSE)</f>
        <v>11580</v>
      </c>
      <c r="D96" s="117">
        <f>VLOOKUP($B96,Wyoming!$A$5:$D$15,3,FALSE)</f>
        <v>14340</v>
      </c>
      <c r="E96" s="118">
        <f>VLOOKUP($B96,Wyoming!$A$20:$I$30,9,FALSE)</f>
        <v>5000</v>
      </c>
      <c r="F96" s="118">
        <f>VLOOKUP($B96,Wyoming!$A$20:$I$30,5,FALSE)+VLOOKUP($B96,Wyoming!$A$20:$I$30,6,FALSE)+VLOOKUP($B96,Wyoming!$A$20:$I$30,7,FALSE)</f>
        <v>1000</v>
      </c>
      <c r="G96" s="119"/>
    </row>
    <row r="97" spans="1:7" x14ac:dyDescent="0.2">
      <c r="A97" s="121" t="s">
        <v>40</v>
      </c>
      <c r="B97" s="120" t="s">
        <v>13</v>
      </c>
      <c r="C97" s="116">
        <f>VLOOKUP($B97,WICHE!$A$5:$D$15,2,FALSE)</f>
        <v>1293890</v>
      </c>
      <c r="D97" s="117">
        <f>VLOOKUP($B97,WICHE!$A$5:$D$15,3,FALSE)</f>
        <v>1635150</v>
      </c>
      <c r="E97" s="118">
        <f>VLOOKUP($B97,WICHE!$A$20:$I$30,9,FALSE)</f>
        <v>547000</v>
      </c>
      <c r="F97" s="118">
        <f>VLOOKUP($B97,WICHE!$A$20:$I$30,5,FALSE)+VLOOKUP($B97,WICHE!$A$20:$I$30,6,FALSE)+VLOOKUP($B97,WICHE!$A$20:$I$30,7,FALSE)</f>
        <v>431000</v>
      </c>
      <c r="G97" s="119"/>
    </row>
    <row r="98" spans="1:7" x14ac:dyDescent="0.2">
      <c r="A98" s="84" t="s">
        <v>25</v>
      </c>
      <c r="B98" s="120" t="s">
        <v>7</v>
      </c>
      <c r="C98" s="116">
        <f>VLOOKUP($B98,Alaska!$A$5:$D$15,2,FALSE)</f>
        <v>7530</v>
      </c>
      <c r="D98" s="117">
        <f>VLOOKUP($B98,Alaska!$A$5:$D$15,3,FALSE)</f>
        <v>10080</v>
      </c>
      <c r="E98" s="118">
        <f>VLOOKUP($B98,Alaska!$A$20:$I$30,9,FALSE)</f>
        <v>4000</v>
      </c>
      <c r="F98" s="118">
        <f>VLOOKUP($B98,Alaska!$A$20:$I$30,5,FALSE)+VLOOKUP($B98,Alaska!$A$20:$I$30,6,FALSE)+VLOOKUP($B98,Alaska!$A$20:$I$30,7,FALSE)</f>
        <v>1000</v>
      </c>
      <c r="G98" s="119"/>
    </row>
    <row r="99" spans="1:7" x14ac:dyDescent="0.2">
      <c r="A99" s="84" t="s">
        <v>26</v>
      </c>
      <c r="B99" s="120" t="s">
        <v>7</v>
      </c>
      <c r="C99" s="116">
        <f>VLOOKUP($B99,Arizona!$A$5:$D$15,2,FALSE)</f>
        <v>62870</v>
      </c>
      <c r="D99" s="117">
        <f>VLOOKUP($B99,Arizona!$A$5:$D$15,3,FALSE)</f>
        <v>83610</v>
      </c>
      <c r="E99" s="118">
        <f>VLOOKUP($B99,Arizona!$A$20:$I$30,9,FALSE)</f>
        <v>27000</v>
      </c>
      <c r="F99" s="118">
        <f>VLOOKUP($B99,Arizona!$A$20:$I$30,5,FALSE)+VLOOKUP($B99,Arizona!$A$20:$I$30,6,FALSE)+VLOOKUP($B99,Arizona!$A$20:$I$30,7,FALSE)</f>
        <v>6000</v>
      </c>
      <c r="G99" s="119"/>
    </row>
    <row r="100" spans="1:7" x14ac:dyDescent="0.2">
      <c r="A100" s="84" t="s">
        <v>27</v>
      </c>
      <c r="B100" s="120" t="s">
        <v>7</v>
      </c>
      <c r="C100" s="116">
        <f>VLOOKUP($B100,California!$A$5:$D$15,2,FALSE)</f>
        <v>352750</v>
      </c>
      <c r="D100" s="117">
        <f>VLOOKUP($B100,California!$A$5:$D$15,3,FALSE)</f>
        <v>465670</v>
      </c>
      <c r="E100" s="118">
        <f>VLOOKUP($B100,California!$A$20:$I$30,9,FALSE)</f>
        <v>152000</v>
      </c>
      <c r="F100" s="118">
        <f>VLOOKUP($B100,California!$A$20:$I$30,5,FALSE)+VLOOKUP($B100,California!$A$20:$I$30,6,FALSE)+VLOOKUP($B100,California!$A$20:$I$30,7,FALSE)</f>
        <v>42000</v>
      </c>
      <c r="G100" s="119"/>
    </row>
    <row r="101" spans="1:7" x14ac:dyDescent="0.2">
      <c r="A101" s="84" t="s">
        <v>28</v>
      </c>
      <c r="B101" s="120" t="s">
        <v>7</v>
      </c>
      <c r="C101" s="116">
        <f>VLOOKUP($B101,Colorado!$A$5:$D$15,2,FALSE)</f>
        <v>48410</v>
      </c>
      <c r="D101" s="117">
        <f>VLOOKUP($B101,Colorado!$A$5:$D$15,3,FALSE)</f>
        <v>64790</v>
      </c>
      <c r="E101" s="118">
        <f>VLOOKUP($B101,Colorado!$A$20:$I$30,9,FALSE)</f>
        <v>21000</v>
      </c>
      <c r="F101" s="118">
        <f>VLOOKUP($B101,Colorado!$A$20:$I$30,5,FALSE)+VLOOKUP($B101,Colorado!$A$20:$I$30,6,FALSE)+VLOOKUP($B101,Colorado!$A$20:$I$30,7,FALSE)</f>
        <v>8000</v>
      </c>
      <c r="G101" s="119"/>
    </row>
    <row r="102" spans="1:7" x14ac:dyDescent="0.2">
      <c r="A102" s="84" t="s">
        <v>29</v>
      </c>
      <c r="B102" s="120" t="s">
        <v>7</v>
      </c>
      <c r="C102" s="116">
        <f>VLOOKUP($B102,Hawaii!$A$5:$D$15,2,FALSE)</f>
        <v>13230</v>
      </c>
      <c r="D102" s="117">
        <f>VLOOKUP($B102,Hawaii!$A$5:$D$15,3,FALSE)</f>
        <v>16440</v>
      </c>
      <c r="E102" s="118">
        <f>VLOOKUP($B102,Hawaii!$A$20:$I$30,9,FALSE)</f>
        <v>5000</v>
      </c>
      <c r="F102" s="118">
        <f>VLOOKUP($B102,Hawaii!$A$20:$I$30,5,FALSE)+VLOOKUP($B102,Hawaii!$A$20:$I$30,6,FALSE)+VLOOKUP($B102,Hawaii!$A$20:$I$30,7,FALSE)</f>
        <v>2000</v>
      </c>
      <c r="G102" s="119"/>
    </row>
    <row r="103" spans="1:7" x14ac:dyDescent="0.2">
      <c r="A103" s="84" t="s">
        <v>30</v>
      </c>
      <c r="B103" s="120" t="s">
        <v>7</v>
      </c>
      <c r="C103" s="116">
        <f>VLOOKUP($B103,Idaho!$A$5:$D$15,2,FALSE)</f>
        <v>17040</v>
      </c>
      <c r="D103" s="117">
        <f>VLOOKUP($B103,Idaho!$A$5:$D$15,3,FALSE)</f>
        <v>23540</v>
      </c>
      <c r="E103" s="118">
        <f>VLOOKUP($B103,Idaho!$A$20:$I$30,9,FALSE)</f>
        <v>8000</v>
      </c>
      <c r="F103" s="118">
        <f>VLOOKUP($B103,Idaho!$A$20:$I$30,5,FALSE)+VLOOKUP($B103,Idaho!$A$20:$I$30,6,FALSE)+VLOOKUP($B103,Idaho!$A$20:$I$30,7,FALSE)</f>
        <v>2000</v>
      </c>
      <c r="G103" s="119"/>
    </row>
    <row r="104" spans="1:7" x14ac:dyDescent="0.2">
      <c r="A104" s="84" t="s">
        <v>31</v>
      </c>
      <c r="B104" s="120" t="s">
        <v>7</v>
      </c>
      <c r="C104" s="116">
        <f>VLOOKUP($B104,Montana!$A$5:$D$15,2,FALSE)</f>
        <v>13270</v>
      </c>
      <c r="D104" s="117">
        <f>VLOOKUP($B104,Montana!$A$5:$D$15,3,FALSE)</f>
        <v>16870</v>
      </c>
      <c r="E104" s="118">
        <f>VLOOKUP($B104,Montana!$A$20:$I$30,9,FALSE)</f>
        <v>5000</v>
      </c>
      <c r="F104" s="118">
        <f>VLOOKUP($B104,Montana!$A$20:$I$30,5,FALSE)+VLOOKUP($B104,Montana!$A$20:$I$30,6,FALSE)+VLOOKUP($B104,Montana!$A$20:$I$30,7,FALSE)</f>
        <v>1000</v>
      </c>
      <c r="G104" s="119"/>
    </row>
    <row r="105" spans="1:7" x14ac:dyDescent="0.2">
      <c r="A105" s="84" t="s">
        <v>32</v>
      </c>
      <c r="B105" s="120" t="s">
        <v>7</v>
      </c>
      <c r="C105" s="116">
        <f>VLOOKUP($B105,Nevada!$A$5:$E$15,2,FALSE)</f>
        <v>22270</v>
      </c>
      <c r="D105" s="117">
        <f>VLOOKUP($B105,Nevada!$A$5:$E$15,3,FALSE)</f>
        <v>29320</v>
      </c>
      <c r="E105" s="118">
        <f>VLOOKUP($B105,Nevada!$A$20:$I$30,9,FALSE)</f>
        <v>10000</v>
      </c>
      <c r="F105" s="118">
        <f>VLOOKUP($B105,Nevada!$A$20:$I$30,5,FALSE)+VLOOKUP($B105,Nevada!$A$20:$I$30,6,FALSE)+VLOOKUP($B105,Nevada!$A$20:$I$30,7,FALSE)</f>
        <v>4000</v>
      </c>
      <c r="G105" s="119"/>
    </row>
    <row r="106" spans="1:7" x14ac:dyDescent="0.2">
      <c r="A106" s="84" t="s">
        <v>33</v>
      </c>
      <c r="B106" s="120" t="s">
        <v>7</v>
      </c>
      <c r="C106" s="116">
        <f>VLOOKUP($B106,'New Mexico'!$A$5:$D$15,2,FALSE)</f>
        <v>24850</v>
      </c>
      <c r="D106" s="117">
        <f>VLOOKUP($B106,'New Mexico'!$A$5:$D$15,3,FALSE)</f>
        <v>33560</v>
      </c>
      <c r="E106" s="118">
        <f>VLOOKUP($B106,'New Mexico'!$A$20:$I$30,9,FALSE)</f>
        <v>11000</v>
      </c>
      <c r="F106" s="118">
        <f>VLOOKUP($B106,'New Mexico'!$A$20:$I$30,5,FALSE)+VLOOKUP($B106,'New Mexico'!$A$20:$I$30,6,FALSE)+VLOOKUP($B106,'New Mexico'!$A$20:$I$30,7,FALSE)</f>
        <v>2000</v>
      </c>
      <c r="G106" s="119"/>
    </row>
    <row r="107" spans="1:7" x14ac:dyDescent="0.2">
      <c r="A107" s="84" t="s">
        <v>34</v>
      </c>
      <c r="B107" s="120" t="s">
        <v>7</v>
      </c>
      <c r="C107" s="116">
        <f>VLOOKUP($B107,'North Dakota'!$A$5:$D$15,2,FALSE)</f>
        <v>11870</v>
      </c>
      <c r="D107" s="117">
        <f>VLOOKUP($B107,'North Dakota'!$A$5:$D$15,3,FALSE)</f>
        <v>14030</v>
      </c>
      <c r="E107" s="118">
        <f>VLOOKUP($B107,'North Dakota'!$A$20:$I$30,9,FALSE)</f>
        <v>4000</v>
      </c>
      <c r="F107" s="118">
        <f>VLOOKUP($B107,'North Dakota'!$A$20:$I$30,5,FALSE)+VLOOKUP($B107,'North Dakota'!$A$20:$I$30,6,FALSE)+VLOOKUP($B107,'North Dakota'!$A$20:$I$30,7,FALSE)</f>
        <v>2000</v>
      </c>
      <c r="G107" s="119"/>
    </row>
    <row r="108" spans="1:7" x14ac:dyDescent="0.2">
      <c r="A108" s="84" t="s">
        <v>35</v>
      </c>
      <c r="B108" s="120" t="s">
        <v>7</v>
      </c>
      <c r="C108" s="116">
        <f>VLOOKUP($B108,Oregon!$A$5:$D$15,2,FALSE)</f>
        <v>41480</v>
      </c>
      <c r="D108" s="117">
        <f>VLOOKUP($B108,Oregon!$A$5:$D$15,3,FALSE)</f>
        <v>55560</v>
      </c>
      <c r="E108" s="118">
        <f>VLOOKUP($B108,Oregon!$A$20:$I$30,9,FALSE)</f>
        <v>18000</v>
      </c>
      <c r="F108" s="118">
        <f>VLOOKUP($B108,Oregon!$A$20:$I$30,5,FALSE)+VLOOKUP($B108,Oregon!$A$20:$I$30,6,FALSE)+VLOOKUP($B108,Oregon!$A$20:$I$30,7,FALSE)</f>
        <v>6000</v>
      </c>
      <c r="G108" s="119"/>
    </row>
    <row r="109" spans="1:7" x14ac:dyDescent="0.2">
      <c r="A109" s="84" t="s">
        <v>36</v>
      </c>
      <c r="B109" s="120" t="s">
        <v>7</v>
      </c>
      <c r="C109" s="116">
        <f>VLOOKUP($B109,'South Dakota'!$A$5:$D$15,2,FALSE)</f>
        <v>9560</v>
      </c>
      <c r="D109" s="117">
        <f>VLOOKUP($B109,'South Dakota'!$A$5:$D$15,3,FALSE)</f>
        <v>11620</v>
      </c>
      <c r="E109" s="118">
        <f>VLOOKUP($B109,'South Dakota'!$A$20:$I$30,9,FALSE)</f>
        <v>4000</v>
      </c>
      <c r="F109" s="118">
        <f>VLOOKUP($B109,'South Dakota'!$A$20:$I$30,5,FALSE)+VLOOKUP($B109,'South Dakota'!$A$20:$I$30,6,FALSE)+VLOOKUP($B109,'South Dakota'!$A$20:$I$30,7,FALSE)</f>
        <v>1000</v>
      </c>
      <c r="G109" s="119"/>
    </row>
    <row r="110" spans="1:7" x14ac:dyDescent="0.2">
      <c r="A110" s="84" t="s">
        <v>37</v>
      </c>
      <c r="B110" s="120" t="s">
        <v>7</v>
      </c>
      <c r="C110" s="116">
        <f>VLOOKUP($B110,Utah!$A$5:$D$15,2,FALSE)</f>
        <v>27770</v>
      </c>
      <c r="D110" s="117">
        <f>VLOOKUP($B110,Utah!$A$5:$D$15,3,FALSE)</f>
        <v>40350</v>
      </c>
      <c r="E110" s="118">
        <f>VLOOKUP($B110,Utah!$A$20:$I$30,9,FALSE)</f>
        <v>12000</v>
      </c>
      <c r="F110" s="118">
        <f>VLOOKUP($B110,Utah!$A$20:$I$30,5,FALSE)+VLOOKUP($B110,Utah!$A$20:$I$30,6,FALSE)+VLOOKUP($B110,Utah!$A$20:$I$30,7,FALSE)</f>
        <v>4000</v>
      </c>
      <c r="G110" s="119"/>
    </row>
    <row r="111" spans="1:7" x14ac:dyDescent="0.2">
      <c r="A111" s="84" t="s">
        <v>38</v>
      </c>
      <c r="B111" s="120" t="s">
        <v>7</v>
      </c>
      <c r="C111" s="116">
        <f>VLOOKUP($B111,Washington!$A$5:$D$15,2,FALSE)</f>
        <v>65810</v>
      </c>
      <c r="D111" s="117">
        <f>VLOOKUP($B111,Washington!$A$5:$D$15,3,FALSE)</f>
        <v>87410</v>
      </c>
      <c r="E111" s="118">
        <f>VLOOKUP($B111,Washington!$A$20:$I$30,9,FALSE)</f>
        <v>30000</v>
      </c>
      <c r="F111" s="118">
        <f>VLOOKUP($B111,Washington!$A$20:$I$30,5,FALSE)+VLOOKUP($B111,Washington!$A$20:$I$30,6,FALSE)+VLOOKUP($B111,Washington!$A$20:$I$30,7,FALSE)</f>
        <v>9000</v>
      </c>
      <c r="G111" s="119"/>
    </row>
    <row r="112" spans="1:7" x14ac:dyDescent="0.2">
      <c r="A112" s="121" t="s">
        <v>39</v>
      </c>
      <c r="B112" s="120" t="s">
        <v>7</v>
      </c>
      <c r="C112" s="116">
        <f>VLOOKUP($B112,Wyoming!$A$5:$D$15,2,FALSE)</f>
        <v>6020</v>
      </c>
      <c r="D112" s="117">
        <f>VLOOKUP($B112,Wyoming!$A$5:$D$15,3,FALSE)</f>
        <v>7600</v>
      </c>
      <c r="E112" s="118">
        <f>VLOOKUP($B112,Wyoming!$A$20:$I$30,9,FALSE)</f>
        <v>2000</v>
      </c>
      <c r="F112" s="118">
        <f>VLOOKUP($B112,Wyoming!$A$20:$I$30,5,FALSE)+VLOOKUP($B112,Wyoming!$A$20:$I$30,6,FALSE)+VLOOKUP($B112,Wyoming!$A$20:$I$30,7,FALSE)</f>
        <v>1000</v>
      </c>
      <c r="G112" s="119"/>
    </row>
    <row r="113" spans="1:7" x14ac:dyDescent="0.2">
      <c r="A113" s="121" t="s">
        <v>40</v>
      </c>
      <c r="B113" s="120" t="s">
        <v>7</v>
      </c>
      <c r="C113" s="116">
        <f>VLOOKUP($B113,WICHE!$A$5:$D$15,2,FALSE)</f>
        <v>724730</v>
      </c>
      <c r="D113" s="117">
        <f>VLOOKUP($B113,WICHE!$A$5:$D$15,3,FALSE)</f>
        <v>960450</v>
      </c>
      <c r="E113" s="118">
        <f>VLOOKUP($B113,WICHE!$A$20:$I$30,9,FALSE)</f>
        <v>313000</v>
      </c>
      <c r="F113" s="118">
        <f>VLOOKUP($B113,WICHE!$A$20:$I$30,5,FALSE)+VLOOKUP($B113,WICHE!$A$20:$I$30,6,FALSE)+VLOOKUP($B113,WICHE!$A$20:$I$30,7,FALSE)</f>
        <v>91000</v>
      </c>
      <c r="G113" s="119"/>
    </row>
    <row r="114" spans="1:7" x14ac:dyDescent="0.2">
      <c r="A114" s="84" t="s">
        <v>25</v>
      </c>
      <c r="B114" s="120" t="s">
        <v>15</v>
      </c>
      <c r="C114" s="116">
        <f>VLOOKUP($B114,Alaska!$A$5:$D$15,2,FALSE)</f>
        <v>56300</v>
      </c>
      <c r="D114" s="117">
        <f>VLOOKUP($B114,Alaska!$A$5:$D$15,3,FALSE)</f>
        <v>64640</v>
      </c>
      <c r="E114" s="118">
        <f>VLOOKUP($B114,Alaska!$A$20:$I$30,9,FALSE)</f>
        <v>23000</v>
      </c>
      <c r="F114" s="118">
        <f>VLOOKUP($B114,Alaska!$A$20:$I$30,5,FALSE)+VLOOKUP($B114,Alaska!$A$20:$I$30,6,FALSE)+VLOOKUP($B114,Alaska!$A$20:$I$30,7,FALSE)</f>
        <v>5000</v>
      </c>
      <c r="G114" s="119"/>
    </row>
    <row r="115" spans="1:7" x14ac:dyDescent="0.2">
      <c r="A115" s="84" t="s">
        <v>26</v>
      </c>
      <c r="B115" s="120" t="s">
        <v>15</v>
      </c>
      <c r="C115" s="116">
        <f>VLOOKUP($B115,Arizona!$A$5:$D$15,2,FALSE)</f>
        <v>449860</v>
      </c>
      <c r="D115" s="117">
        <f>VLOOKUP($B115,Arizona!$A$5:$D$15,3,FALSE)</f>
        <v>534600</v>
      </c>
      <c r="E115" s="118">
        <f>VLOOKUP($B115,Arizona!$A$20:$I$30,9,FALSE)</f>
        <v>178000</v>
      </c>
      <c r="F115" s="118">
        <f>VLOOKUP($B115,Arizona!$A$20:$I$30,5,FALSE)+VLOOKUP($B115,Arizona!$A$20:$I$30,6,FALSE)+VLOOKUP($B115,Arizona!$A$20:$I$30,7,FALSE)</f>
        <v>32000</v>
      </c>
      <c r="G115" s="119"/>
    </row>
    <row r="116" spans="1:7" x14ac:dyDescent="0.2">
      <c r="A116" s="84" t="s">
        <v>27</v>
      </c>
      <c r="B116" s="120" t="s">
        <v>15</v>
      </c>
      <c r="C116" s="116">
        <f>VLOOKUP($B116,California!$A$5:$D$15,2,FALSE)</f>
        <v>2774240</v>
      </c>
      <c r="D116" s="117">
        <f>VLOOKUP($B116,California!$A$5:$D$15,3,FALSE)</f>
        <v>3374460</v>
      </c>
      <c r="E116" s="118">
        <f>VLOOKUP($B116,California!$A$20:$I$30,9,FALSE)</f>
        <v>1123000</v>
      </c>
      <c r="F116" s="118">
        <f>VLOOKUP($B116,California!$A$20:$I$30,5,FALSE)+VLOOKUP($B116,California!$A$20:$I$30,6,FALSE)+VLOOKUP($B116,California!$A$20:$I$30,7,FALSE)</f>
        <v>211000</v>
      </c>
      <c r="G116" s="119"/>
    </row>
    <row r="117" spans="1:7" x14ac:dyDescent="0.2">
      <c r="A117" s="84" t="s">
        <v>28</v>
      </c>
      <c r="B117" s="120" t="s">
        <v>15</v>
      </c>
      <c r="C117" s="116">
        <f>VLOOKUP($B117,Colorado!$A$5:$D$15,2,FALSE)</f>
        <v>396600</v>
      </c>
      <c r="D117" s="117">
        <f>VLOOKUP($B117,Colorado!$A$5:$D$15,3,FALSE)</f>
        <v>491550</v>
      </c>
      <c r="E117" s="118">
        <f>VLOOKUP($B117,Colorado!$A$20:$I$30,9,FALSE)</f>
        <v>164000</v>
      </c>
      <c r="F117" s="118">
        <f>VLOOKUP($B117,Colorado!$A$20:$I$30,5,FALSE)+VLOOKUP($B117,Colorado!$A$20:$I$30,6,FALSE)+VLOOKUP($B117,Colorado!$A$20:$I$30,7,FALSE)</f>
        <v>46000</v>
      </c>
      <c r="G117" s="119"/>
    </row>
    <row r="118" spans="1:7" x14ac:dyDescent="0.2">
      <c r="A118" s="84" t="s">
        <v>29</v>
      </c>
      <c r="B118" s="120" t="s">
        <v>15</v>
      </c>
      <c r="C118" s="116">
        <f>VLOOKUP($B118,Hawaii!$A$5:$D$15,2,FALSE)</f>
        <v>139940</v>
      </c>
      <c r="D118" s="117">
        <f>VLOOKUP($B118,Hawaii!$A$5:$D$15,3,FALSE)</f>
        <v>165050</v>
      </c>
      <c r="E118" s="118">
        <f>VLOOKUP($B118,Hawaii!$A$20:$I$30,9,FALSE)</f>
        <v>56000</v>
      </c>
      <c r="F118" s="118">
        <f>VLOOKUP($B118,Hawaii!$A$20:$I$30,5,FALSE)+VLOOKUP($B118,Hawaii!$A$20:$I$30,6,FALSE)+VLOOKUP($B118,Hawaii!$A$20:$I$30,7,FALSE)</f>
        <v>15000</v>
      </c>
      <c r="G118" s="119"/>
    </row>
    <row r="119" spans="1:7" x14ac:dyDescent="0.2">
      <c r="A119" s="84" t="s">
        <v>30</v>
      </c>
      <c r="B119" s="120" t="s">
        <v>15</v>
      </c>
      <c r="C119" s="116">
        <f>VLOOKUP($B119,Idaho!$A$5:$D$15,2,FALSE)</f>
        <v>106150</v>
      </c>
      <c r="D119" s="117">
        <f>VLOOKUP($B119,Idaho!$A$5:$D$15,3,FALSE)</f>
        <v>132560</v>
      </c>
      <c r="E119" s="118">
        <f>VLOOKUP($B119,Idaho!$A$20:$I$30,9,FALSE)</f>
        <v>44000</v>
      </c>
      <c r="F119" s="118">
        <f>VLOOKUP($B119,Idaho!$A$20:$I$30,5,FALSE)+VLOOKUP($B119,Idaho!$A$20:$I$30,6,FALSE)+VLOOKUP($B119,Idaho!$A$20:$I$30,7,FALSE)</f>
        <v>12000</v>
      </c>
      <c r="G119" s="119"/>
    </row>
    <row r="120" spans="1:7" x14ac:dyDescent="0.2">
      <c r="A120" s="84" t="s">
        <v>31</v>
      </c>
      <c r="B120" s="120" t="s">
        <v>15</v>
      </c>
      <c r="C120" s="116">
        <f>VLOOKUP($B120,Montana!$A$5:$D$15,2,FALSE)</f>
        <v>85940</v>
      </c>
      <c r="D120" s="117">
        <f>VLOOKUP($B120,Montana!$A$5:$D$15,3,FALSE)</f>
        <v>104010</v>
      </c>
      <c r="E120" s="118">
        <f>VLOOKUP($B120,Montana!$A$20:$I$30,9,FALSE)</f>
        <v>36000</v>
      </c>
      <c r="F120" s="118">
        <f>VLOOKUP($B120,Montana!$A$20:$I$30,5,FALSE)+VLOOKUP($B120,Montana!$A$20:$I$30,6,FALSE)+VLOOKUP($B120,Montana!$A$20:$I$30,7,FALSE)</f>
        <v>8000</v>
      </c>
      <c r="G120" s="119"/>
    </row>
    <row r="121" spans="1:7" x14ac:dyDescent="0.2">
      <c r="A121" s="84" t="s">
        <v>32</v>
      </c>
      <c r="B121" s="120" t="s">
        <v>15</v>
      </c>
      <c r="C121" s="116">
        <f>VLOOKUP($B121,Nevada!$A$5:$E$15,2,FALSE)</f>
        <v>298410</v>
      </c>
      <c r="D121" s="117">
        <f>VLOOKUP($B121,Nevada!$A$5:$E$15,3,FALSE)</f>
        <v>342530</v>
      </c>
      <c r="E121" s="118">
        <f>VLOOKUP($B121,Nevada!$A$20:$I$30,9,FALSE)</f>
        <v>114000</v>
      </c>
      <c r="F121" s="118">
        <f>VLOOKUP($B121,Nevada!$A$20:$I$30,5,FALSE)+VLOOKUP($B121,Nevada!$A$20:$I$30,6,FALSE)+VLOOKUP($B121,Nevada!$A$20:$I$30,7,FALSE)</f>
        <v>19000</v>
      </c>
      <c r="G121" s="119"/>
    </row>
    <row r="122" spans="1:7" x14ac:dyDescent="0.2">
      <c r="A122" s="84" t="s">
        <v>33</v>
      </c>
      <c r="B122" s="120" t="s">
        <v>15</v>
      </c>
      <c r="C122" s="116">
        <f>VLOOKUP($B122,'New Mexico'!$A$5:$D$15,2,FALSE)</f>
        <v>150310</v>
      </c>
      <c r="D122" s="117">
        <f>VLOOKUP($B122,'New Mexico'!$A$5:$D$15,3,FALSE)</f>
        <v>182930</v>
      </c>
      <c r="E122" s="118">
        <f>VLOOKUP($B122,'New Mexico'!$A$20:$I$30,9,FALSE)</f>
        <v>60000</v>
      </c>
      <c r="F122" s="118">
        <f>VLOOKUP($B122,'New Mexico'!$A$20:$I$30,5,FALSE)+VLOOKUP($B122,'New Mexico'!$A$20:$I$30,6,FALSE)+VLOOKUP($B122,'New Mexico'!$A$20:$I$30,7,FALSE)</f>
        <v>8000</v>
      </c>
      <c r="G122" s="119"/>
    </row>
    <row r="123" spans="1:7" x14ac:dyDescent="0.2">
      <c r="A123" s="84" t="s">
        <v>34</v>
      </c>
      <c r="B123" s="120" t="s">
        <v>15</v>
      </c>
      <c r="C123" s="116">
        <f>VLOOKUP($B123,'North Dakota'!$A$5:$D$15,2,FALSE)</f>
        <v>65340</v>
      </c>
      <c r="D123" s="117">
        <f>VLOOKUP($B123,'North Dakota'!$A$5:$D$15,3,FALSE)</f>
        <v>75390</v>
      </c>
      <c r="E123" s="118">
        <f>VLOOKUP($B123,'North Dakota'!$A$20:$I$30,9,FALSE)</f>
        <v>25000</v>
      </c>
      <c r="F123" s="118">
        <f>VLOOKUP($B123,'North Dakota'!$A$20:$I$30,5,FALSE)+VLOOKUP($B123,'North Dakota'!$A$20:$I$30,6,FALSE)+VLOOKUP($B123,'North Dakota'!$A$20:$I$30,7,FALSE)</f>
        <v>6000</v>
      </c>
      <c r="G123" s="119"/>
    </row>
    <row r="124" spans="1:7" x14ac:dyDescent="0.2">
      <c r="A124" s="84" t="s">
        <v>35</v>
      </c>
      <c r="B124" s="120" t="s">
        <v>15</v>
      </c>
      <c r="C124" s="116">
        <f>VLOOKUP($B124,Oregon!$A$5:$D$15,2,FALSE)</f>
        <v>285580</v>
      </c>
      <c r="D124" s="117">
        <f>VLOOKUP($B124,Oregon!$A$5:$D$15,3,FALSE)</f>
        <v>339040</v>
      </c>
      <c r="E124" s="118">
        <f>VLOOKUP($B124,Oregon!$A$20:$I$30,9,FALSE)</f>
        <v>113000</v>
      </c>
      <c r="F124" s="118">
        <f>VLOOKUP($B124,Oregon!$A$20:$I$30,5,FALSE)+VLOOKUP($B124,Oregon!$A$20:$I$30,6,FALSE)+VLOOKUP($B124,Oregon!$A$20:$I$30,7,FALSE)</f>
        <v>21000</v>
      </c>
      <c r="G124" s="119"/>
    </row>
    <row r="125" spans="1:7" x14ac:dyDescent="0.2">
      <c r="A125" s="84" t="s">
        <v>36</v>
      </c>
      <c r="B125" s="120" t="s">
        <v>15</v>
      </c>
      <c r="C125" s="116">
        <f>VLOOKUP($B125,'South Dakota'!$A$5:$D$15,2,FALSE)</f>
        <v>74540</v>
      </c>
      <c r="D125" s="117">
        <f>VLOOKUP($B125,'South Dakota'!$A$5:$D$15,3,FALSE)</f>
        <v>87080</v>
      </c>
      <c r="E125" s="118">
        <f>VLOOKUP($B125,'South Dakota'!$A$20:$I$30,9,FALSE)</f>
        <v>29000</v>
      </c>
      <c r="F125" s="118">
        <f>VLOOKUP($B125,'South Dakota'!$A$20:$I$30,5,FALSE)+VLOOKUP($B125,'South Dakota'!$A$20:$I$30,6,FALSE)+VLOOKUP($B125,'South Dakota'!$A$20:$I$30,7,FALSE)</f>
        <v>8000</v>
      </c>
      <c r="G125" s="119"/>
    </row>
    <row r="126" spans="1:7" x14ac:dyDescent="0.2">
      <c r="A126" s="84" t="s">
        <v>37</v>
      </c>
      <c r="B126" s="120" t="s">
        <v>15</v>
      </c>
      <c r="C126" s="116">
        <f>VLOOKUP($B126,Utah!$A$5:$D$15,2,FALSE)</f>
        <v>181870</v>
      </c>
      <c r="D126" s="117">
        <f>VLOOKUP($B126,Utah!$A$5:$D$15,3,FALSE)</f>
        <v>230470</v>
      </c>
      <c r="E126" s="118">
        <f>VLOOKUP($B126,Utah!$A$20:$I$30,9,FALSE)</f>
        <v>77000</v>
      </c>
      <c r="F126" s="118">
        <f>VLOOKUP($B126,Utah!$A$20:$I$30,5,FALSE)+VLOOKUP($B126,Utah!$A$20:$I$30,6,FALSE)+VLOOKUP($B126,Utah!$A$20:$I$30,7,FALSE)</f>
        <v>18000</v>
      </c>
      <c r="G126" s="119"/>
    </row>
    <row r="127" spans="1:7" x14ac:dyDescent="0.2">
      <c r="A127" s="84" t="s">
        <v>38</v>
      </c>
      <c r="B127" s="120" t="s">
        <v>15</v>
      </c>
      <c r="C127" s="116">
        <f>VLOOKUP($B127,Washington!$A$5:$D$15,2,FALSE)</f>
        <v>497840</v>
      </c>
      <c r="D127" s="117">
        <f>VLOOKUP($B127,Washington!$A$5:$D$15,3,FALSE)</f>
        <v>582700</v>
      </c>
      <c r="E127" s="118">
        <f>VLOOKUP($B127,Washington!$A$20:$I$30,9,FALSE)</f>
        <v>195000</v>
      </c>
      <c r="F127" s="118">
        <f>VLOOKUP($B127,Washington!$A$20:$I$30,5,FALSE)+VLOOKUP($B127,Washington!$A$20:$I$30,6,FALSE)+VLOOKUP($B127,Washington!$A$20:$I$30,7,FALSE)</f>
        <v>44000</v>
      </c>
      <c r="G127" s="119"/>
    </row>
    <row r="128" spans="1:7" x14ac:dyDescent="0.2">
      <c r="A128" s="121" t="s">
        <v>39</v>
      </c>
      <c r="B128" s="120" t="s">
        <v>15</v>
      </c>
      <c r="C128" s="116">
        <f>VLOOKUP($B128,Wyoming!$A$5:$D$15,2,FALSE)</f>
        <v>49070</v>
      </c>
      <c r="D128" s="117">
        <f>VLOOKUP($B128,Wyoming!$A$5:$D$15,3,FALSE)</f>
        <v>56770</v>
      </c>
      <c r="E128" s="118">
        <f>VLOOKUP($B128,Wyoming!$A$20:$I$30,9,FALSE)</f>
        <v>18000</v>
      </c>
      <c r="F128" s="118">
        <f>VLOOKUP($B128,Wyoming!$A$20:$I$30,5,FALSE)+VLOOKUP($B128,Wyoming!$A$20:$I$30,6,FALSE)+VLOOKUP($B128,Wyoming!$A$20:$I$30,7,FALSE)</f>
        <v>3000</v>
      </c>
      <c r="G128" s="119"/>
    </row>
    <row r="129" spans="1:7" x14ac:dyDescent="0.2">
      <c r="A129" s="121" t="s">
        <v>40</v>
      </c>
      <c r="B129" s="120" t="s">
        <v>15</v>
      </c>
      <c r="C129" s="116">
        <f>VLOOKUP($B129,WICHE!$A$5:$D$15,2,FALSE)</f>
        <v>5611990</v>
      </c>
      <c r="D129" s="117">
        <f>VLOOKUP($B129,WICHE!$A$5:$D$15,3,FALSE)</f>
        <v>6763780</v>
      </c>
      <c r="E129" s="118">
        <f>VLOOKUP($B129,WICHE!$A$20:$I$30,9,FALSE)</f>
        <v>2255000</v>
      </c>
      <c r="F129" s="118">
        <f>VLOOKUP($B129,WICHE!$A$20:$I$30,5,FALSE)+VLOOKUP($B129,WICHE!$A$20:$I$30,6,FALSE)+VLOOKUP($B129,WICHE!$A$20:$I$30,7,FALSE)</f>
        <v>456000</v>
      </c>
      <c r="G129" s="119"/>
    </row>
    <row r="130" spans="1:7" x14ac:dyDescent="0.2">
      <c r="A130" s="84" t="s">
        <v>25</v>
      </c>
      <c r="B130" s="120" t="s">
        <v>8</v>
      </c>
      <c r="C130" s="116">
        <f>VLOOKUP($B130,Alaska!$A$5:$D$15,2,FALSE)</f>
        <v>83840</v>
      </c>
      <c r="D130" s="117">
        <f>VLOOKUP($B130,Alaska!$A$5:$D$15,3,FALSE)</f>
        <v>95680</v>
      </c>
      <c r="E130" s="118">
        <f>VLOOKUP($B130,Alaska!$A$20:$I$30,9,FALSE)</f>
        <v>31000</v>
      </c>
      <c r="F130" s="118">
        <f>VLOOKUP($B130,Alaska!$A$20:$I$30,5,FALSE)+VLOOKUP($B130,Alaska!$A$20:$I$30,6,FALSE)+VLOOKUP($B130,Alaska!$A$20:$I$30,7,FALSE)</f>
        <v>7000</v>
      </c>
      <c r="G130" s="119"/>
    </row>
    <row r="131" spans="1:7" x14ac:dyDescent="0.2">
      <c r="A131" s="84" t="s">
        <v>26</v>
      </c>
      <c r="B131" s="120" t="s">
        <v>8</v>
      </c>
      <c r="C131" s="116">
        <f>VLOOKUP($B131,Arizona!$A$5:$D$15,2,FALSE)</f>
        <v>764730</v>
      </c>
      <c r="D131" s="117">
        <f>VLOOKUP($B131,Arizona!$A$5:$D$15,3,FALSE)</f>
        <v>879020</v>
      </c>
      <c r="E131" s="118">
        <f>VLOOKUP($B131,Arizona!$A$20:$I$30,9,FALSE)</f>
        <v>293000</v>
      </c>
      <c r="F131" s="118">
        <f>VLOOKUP($B131,Arizona!$A$20:$I$30,5,FALSE)+VLOOKUP($B131,Arizona!$A$20:$I$30,6,FALSE)+VLOOKUP($B131,Arizona!$A$20:$I$30,7,FALSE)</f>
        <v>91000</v>
      </c>
      <c r="G131" s="119"/>
    </row>
    <row r="132" spans="1:7" x14ac:dyDescent="0.2">
      <c r="A132" s="84" t="s">
        <v>27</v>
      </c>
      <c r="B132" s="120" t="s">
        <v>8</v>
      </c>
      <c r="C132" s="116">
        <f>VLOOKUP($B132,California!$A$5:$D$15,2,FALSE)</f>
        <v>4302480</v>
      </c>
      <c r="D132" s="117">
        <f>VLOOKUP($B132,California!$A$5:$D$15,3,FALSE)</f>
        <v>4917110</v>
      </c>
      <c r="E132" s="118">
        <f>VLOOKUP($B132,California!$A$20:$I$30,9,FALSE)</f>
        <v>1636000</v>
      </c>
      <c r="F132" s="118">
        <f>VLOOKUP($B132,California!$A$20:$I$30,5,FALSE)+VLOOKUP($B132,California!$A$20:$I$30,6,FALSE)+VLOOKUP($B132,California!$A$20:$I$30,7,FALSE)</f>
        <v>594000</v>
      </c>
      <c r="G132" s="119"/>
    </row>
    <row r="133" spans="1:7" x14ac:dyDescent="0.2">
      <c r="A133" s="84" t="s">
        <v>28</v>
      </c>
      <c r="B133" s="120" t="s">
        <v>8</v>
      </c>
      <c r="C133" s="116">
        <f>VLOOKUP($B133,Colorado!$A$5:$D$15,2,FALSE)</f>
        <v>692460</v>
      </c>
      <c r="D133" s="117">
        <f>VLOOKUP($B133,Colorado!$A$5:$D$15,3,FALSE)</f>
        <v>780970</v>
      </c>
      <c r="E133" s="118">
        <f>VLOOKUP($B133,Colorado!$A$20:$I$30,9,FALSE)</f>
        <v>259000</v>
      </c>
      <c r="F133" s="118">
        <f>VLOOKUP($B133,Colorado!$A$20:$I$30,5,FALSE)+VLOOKUP($B133,Colorado!$A$20:$I$30,6,FALSE)+VLOOKUP($B133,Colorado!$A$20:$I$30,7,FALSE)</f>
        <v>108000</v>
      </c>
      <c r="G133" s="119"/>
    </row>
    <row r="134" spans="1:7" x14ac:dyDescent="0.2">
      <c r="A134" s="84" t="s">
        <v>29</v>
      </c>
      <c r="B134" s="120" t="s">
        <v>8</v>
      </c>
      <c r="C134" s="116">
        <f>VLOOKUP($B134,Hawaii!$A$5:$D$15,2,FALSE)</f>
        <v>169570</v>
      </c>
      <c r="D134" s="117">
        <f>VLOOKUP($B134,Hawaii!$A$5:$D$15,3,FALSE)</f>
        <v>186550</v>
      </c>
      <c r="E134" s="118">
        <f>VLOOKUP($B134,Hawaii!$A$20:$I$30,9,FALSE)</f>
        <v>63000</v>
      </c>
      <c r="F134" s="118">
        <f>VLOOKUP($B134,Hawaii!$A$20:$I$30,5,FALSE)+VLOOKUP($B134,Hawaii!$A$20:$I$30,6,FALSE)+VLOOKUP($B134,Hawaii!$A$20:$I$30,7,FALSE)</f>
        <v>24000</v>
      </c>
      <c r="G134" s="119"/>
    </row>
    <row r="135" spans="1:7" x14ac:dyDescent="0.2">
      <c r="A135" s="84" t="s">
        <v>30</v>
      </c>
      <c r="B135" s="120" t="s">
        <v>8</v>
      </c>
      <c r="C135" s="116">
        <f>VLOOKUP($B135,Idaho!$A$5:$D$15,2,FALSE)</f>
        <v>183240</v>
      </c>
      <c r="D135" s="117">
        <f>VLOOKUP($B135,Idaho!$A$5:$D$15,3,FALSE)</f>
        <v>225550</v>
      </c>
      <c r="E135" s="118">
        <f>VLOOKUP($B135,Idaho!$A$20:$I$30,9,FALSE)</f>
        <v>76000</v>
      </c>
      <c r="F135" s="118">
        <f>VLOOKUP($B135,Idaho!$A$20:$I$30,5,FALSE)+VLOOKUP($B135,Idaho!$A$20:$I$30,6,FALSE)+VLOOKUP($B135,Idaho!$A$20:$I$30,7,FALSE)</f>
        <v>24000</v>
      </c>
      <c r="G135" s="119"/>
    </row>
    <row r="136" spans="1:7" x14ac:dyDescent="0.2">
      <c r="A136" s="84" t="s">
        <v>31</v>
      </c>
      <c r="B136" s="120" t="s">
        <v>8</v>
      </c>
      <c r="C136" s="116">
        <f>VLOOKUP($B136,Montana!$A$5:$D$15,2,FALSE)</f>
        <v>132070</v>
      </c>
      <c r="D136" s="117">
        <f>VLOOKUP($B136,Montana!$A$5:$D$15,3,FALSE)</f>
        <v>153150</v>
      </c>
      <c r="E136" s="118">
        <f>VLOOKUP($B136,Montana!$A$20:$I$30,9,FALSE)</f>
        <v>51000</v>
      </c>
      <c r="F136" s="118">
        <f>VLOOKUP($B136,Montana!$A$20:$I$30,5,FALSE)+VLOOKUP($B136,Montana!$A$20:$I$30,6,FALSE)+VLOOKUP($B136,Montana!$A$20:$I$30,7,FALSE)</f>
        <v>19000</v>
      </c>
      <c r="G136" s="119"/>
    </row>
    <row r="137" spans="1:7" x14ac:dyDescent="0.2">
      <c r="A137" s="84" t="s">
        <v>32</v>
      </c>
      <c r="B137" s="120" t="s">
        <v>8</v>
      </c>
      <c r="C137" s="116">
        <f>VLOOKUP($B137,Nevada!$A$5:$E$15,2,FALSE)</f>
        <v>340810</v>
      </c>
      <c r="D137" s="117">
        <f>VLOOKUP($B137,Nevada!$A$5:$E$15,3,FALSE)</f>
        <v>391440</v>
      </c>
      <c r="E137" s="118">
        <f>VLOOKUP($B137,Nevada!$A$20:$I$30,9,FALSE)</f>
        <v>130000</v>
      </c>
      <c r="F137" s="118">
        <f>VLOOKUP($B137,Nevada!$A$20:$I$30,5,FALSE)+VLOOKUP($B137,Nevada!$A$20:$I$30,6,FALSE)+VLOOKUP($B137,Nevada!$A$20:$I$30,7,FALSE)</f>
        <v>36000</v>
      </c>
      <c r="G137" s="119"/>
    </row>
    <row r="138" spans="1:7" x14ac:dyDescent="0.2">
      <c r="A138" s="84" t="s">
        <v>33</v>
      </c>
      <c r="B138" s="120" t="s">
        <v>8</v>
      </c>
      <c r="C138" s="116">
        <f>VLOOKUP($B138,'New Mexico'!$A$5:$D$15,2,FALSE)</f>
        <v>217610</v>
      </c>
      <c r="D138" s="117">
        <f>VLOOKUP($B138,'New Mexico'!$A$5:$D$15,3,FALSE)</f>
        <v>252570</v>
      </c>
      <c r="E138" s="118">
        <f>VLOOKUP($B138,'New Mexico'!$A$20:$I$30,9,FALSE)</f>
        <v>84000</v>
      </c>
      <c r="F138" s="118">
        <f>VLOOKUP($B138,'New Mexico'!$A$20:$I$30,5,FALSE)+VLOOKUP($B138,'New Mexico'!$A$20:$I$30,6,FALSE)+VLOOKUP($B138,'New Mexico'!$A$20:$I$30,7,FALSE)</f>
        <v>22000</v>
      </c>
      <c r="G138" s="119"/>
    </row>
    <row r="139" spans="1:7" x14ac:dyDescent="0.2">
      <c r="A139" s="84" t="s">
        <v>34</v>
      </c>
      <c r="B139" s="120" t="s">
        <v>8</v>
      </c>
      <c r="C139" s="116">
        <f>VLOOKUP($B139,'North Dakota'!$A$5:$D$15,2,FALSE)</f>
        <v>102550</v>
      </c>
      <c r="D139" s="117">
        <f>VLOOKUP($B139,'North Dakota'!$A$5:$D$15,3,FALSE)</f>
        <v>118960</v>
      </c>
      <c r="E139" s="118">
        <f>VLOOKUP($B139,'North Dakota'!$A$20:$I$30,9,FALSE)</f>
        <v>40000</v>
      </c>
      <c r="F139" s="118">
        <f>VLOOKUP($B139,'North Dakota'!$A$20:$I$30,5,FALSE)+VLOOKUP($B139,'North Dakota'!$A$20:$I$30,6,FALSE)+VLOOKUP($B139,'North Dakota'!$A$20:$I$30,7,FALSE)</f>
        <v>17000</v>
      </c>
      <c r="G139" s="119"/>
    </row>
    <row r="140" spans="1:7" x14ac:dyDescent="0.2">
      <c r="A140" s="84" t="s">
        <v>35</v>
      </c>
      <c r="B140" s="120" t="s">
        <v>8</v>
      </c>
      <c r="C140" s="116">
        <f>VLOOKUP($B140,Oregon!$A$5:$D$15,2,FALSE)</f>
        <v>461330</v>
      </c>
      <c r="D140" s="117">
        <f>VLOOKUP($B140,Oregon!$A$5:$D$15,3,FALSE)</f>
        <v>530440</v>
      </c>
      <c r="E140" s="118">
        <f>VLOOKUP($B140,Oregon!$A$20:$I$30,9,FALSE)</f>
        <v>177000</v>
      </c>
      <c r="F140" s="118">
        <f>VLOOKUP($B140,Oregon!$A$20:$I$30,5,FALSE)+VLOOKUP($B140,Oregon!$A$20:$I$30,6,FALSE)+VLOOKUP($B140,Oregon!$A$20:$I$30,7,FALSE)</f>
        <v>61000</v>
      </c>
      <c r="G140" s="119"/>
    </row>
    <row r="141" spans="1:7" x14ac:dyDescent="0.2">
      <c r="A141" s="84" t="s">
        <v>36</v>
      </c>
      <c r="B141" s="120" t="s">
        <v>8</v>
      </c>
      <c r="C141" s="116">
        <f>VLOOKUP($B141,'South Dakota'!$A$5:$D$15,2,FALSE)</f>
        <v>120260</v>
      </c>
      <c r="D141" s="117">
        <f>VLOOKUP($B141,'South Dakota'!$A$5:$D$15,3,FALSE)</f>
        <v>136230</v>
      </c>
      <c r="E141" s="118">
        <f>VLOOKUP($B141,'South Dakota'!$A$20:$I$30,9,FALSE)</f>
        <v>45000</v>
      </c>
      <c r="F141" s="118">
        <f>VLOOKUP($B141,'South Dakota'!$A$20:$I$30,5,FALSE)+VLOOKUP($B141,'South Dakota'!$A$20:$I$30,6,FALSE)+VLOOKUP($B141,'South Dakota'!$A$20:$I$30,7,FALSE)</f>
        <v>11000</v>
      </c>
      <c r="G141" s="119"/>
    </row>
    <row r="142" spans="1:7" x14ac:dyDescent="0.2">
      <c r="A142" s="84" t="s">
        <v>37</v>
      </c>
      <c r="B142" s="120" t="s">
        <v>8</v>
      </c>
      <c r="C142" s="116">
        <f>VLOOKUP($B142,Utah!$A$5:$D$15,2,FALSE)</f>
        <v>395330</v>
      </c>
      <c r="D142" s="117">
        <f>VLOOKUP($B142,Utah!$A$5:$D$15,3,FALSE)</f>
        <v>499760</v>
      </c>
      <c r="E142" s="118">
        <f>VLOOKUP($B142,Utah!$A$20:$I$30,9,FALSE)</f>
        <v>166000</v>
      </c>
      <c r="F142" s="118">
        <f>VLOOKUP($B142,Utah!$A$20:$I$30,5,FALSE)+VLOOKUP($B142,Utah!$A$20:$I$30,6,FALSE)+VLOOKUP($B142,Utah!$A$20:$I$30,7,FALSE)</f>
        <v>28000</v>
      </c>
      <c r="G142" s="119"/>
    </row>
    <row r="143" spans="1:7" x14ac:dyDescent="0.2">
      <c r="A143" s="84" t="s">
        <v>38</v>
      </c>
      <c r="B143" s="120" t="s">
        <v>8</v>
      </c>
      <c r="C143" s="116">
        <f>VLOOKUP($B143,Washington!$A$5:$D$15,2,FALSE)</f>
        <v>779980</v>
      </c>
      <c r="D143" s="117">
        <f>VLOOKUP($B143,Washington!$A$5:$D$15,3,FALSE)</f>
        <v>888040</v>
      </c>
      <c r="E143" s="118">
        <f>VLOOKUP($B143,Washington!$A$20:$I$30,9,FALSE)</f>
        <v>295000</v>
      </c>
      <c r="F143" s="118">
        <f>VLOOKUP($B143,Washington!$A$20:$I$30,5,FALSE)+VLOOKUP($B143,Washington!$A$20:$I$30,6,FALSE)+VLOOKUP($B143,Washington!$A$20:$I$30,7,FALSE)</f>
        <v>105000</v>
      </c>
      <c r="G143" s="119"/>
    </row>
    <row r="144" spans="1:7" x14ac:dyDescent="0.2">
      <c r="A144" s="121" t="s">
        <v>39</v>
      </c>
      <c r="B144" s="120" t="s">
        <v>8</v>
      </c>
      <c r="C144" s="116">
        <f>VLOOKUP($B144,Wyoming!$A$5:$D$15,2,FALSE)</f>
        <v>70390</v>
      </c>
      <c r="D144" s="117">
        <f>VLOOKUP($B144,Wyoming!$A$5:$D$15,3,FALSE)</f>
        <v>80030</v>
      </c>
      <c r="E144" s="118">
        <f>VLOOKUP($B144,Wyoming!$A$20:$I$30,9,FALSE)</f>
        <v>27000</v>
      </c>
      <c r="F144" s="118">
        <f>VLOOKUP($B144,Wyoming!$A$20:$I$30,5,FALSE)+VLOOKUP($B144,Wyoming!$A$20:$I$30,6,FALSE)+VLOOKUP($B144,Wyoming!$A$20:$I$30,7,FALSE)</f>
        <v>10000</v>
      </c>
      <c r="G144" s="119"/>
    </row>
    <row r="145" spans="1:7" x14ac:dyDescent="0.2">
      <c r="A145" s="121" t="s">
        <v>40</v>
      </c>
      <c r="B145" s="120" t="s">
        <v>8</v>
      </c>
      <c r="C145" s="116">
        <f>VLOOKUP($B145,WICHE!$A$5:$D$15,2,FALSE)</f>
        <v>8816650</v>
      </c>
      <c r="D145" s="117">
        <f>VLOOKUP($B145,WICHE!$A$5:$D$15,3,FALSE)</f>
        <v>10135500</v>
      </c>
      <c r="E145" s="118">
        <f>VLOOKUP($B145,WICHE!$A$20:$I$30,9,FALSE)</f>
        <v>3373000</v>
      </c>
      <c r="F145" s="118">
        <f>VLOOKUP($B145,WICHE!$A$20:$I$30,5,FALSE)+VLOOKUP($B145,WICHE!$A$20:$I$30,6,FALSE)+VLOOKUP($B145,WICHE!$A$20:$I$30,7,FALSE)</f>
        <v>1157000</v>
      </c>
      <c r="G145" s="119"/>
    </row>
    <row r="146" spans="1:7" x14ac:dyDescent="0.2">
      <c r="A146" s="84" t="s">
        <v>25</v>
      </c>
      <c r="B146" s="120" t="s">
        <v>9</v>
      </c>
      <c r="C146" s="116">
        <f>VLOOKUP($B146,Alaska!$A$5:$D$15,2,FALSE)</f>
        <v>81810</v>
      </c>
      <c r="D146" s="117">
        <f>VLOOKUP($B146,Alaska!$A$5:$D$15,3,FALSE)</f>
        <v>93160</v>
      </c>
      <c r="E146" s="118">
        <f>VLOOKUP($B146,Alaska!$A$20:$I$30,9,FALSE)</f>
        <v>32000</v>
      </c>
      <c r="F146" s="118">
        <f>VLOOKUP($B146,Alaska!$A$20:$I$30,5,FALSE)+VLOOKUP($B146,Alaska!$A$20:$I$30,6,FALSE)+VLOOKUP($B146,Alaska!$A$20:$I$30,7,FALSE)</f>
        <v>5000</v>
      </c>
      <c r="G146" s="119"/>
    </row>
    <row r="147" spans="1:7" x14ac:dyDescent="0.2">
      <c r="A147" s="84" t="s">
        <v>26</v>
      </c>
      <c r="B147" s="120" t="s">
        <v>9</v>
      </c>
      <c r="C147" s="116">
        <f>VLOOKUP($B147,Arizona!$A$5:$D$15,2,FALSE)</f>
        <v>464130</v>
      </c>
      <c r="D147" s="117">
        <f>VLOOKUP($B147,Arizona!$A$5:$D$15,3,FALSE)</f>
        <v>485710</v>
      </c>
      <c r="E147" s="118">
        <f>VLOOKUP($B147,Arizona!$A$20:$I$30,9,FALSE)</f>
        <v>162000</v>
      </c>
      <c r="F147" s="118">
        <f>VLOOKUP($B147,Arizona!$A$20:$I$30,5,FALSE)+VLOOKUP($B147,Arizona!$A$20:$I$30,6,FALSE)+VLOOKUP($B147,Arizona!$A$20:$I$30,7,FALSE)</f>
        <v>24000</v>
      </c>
      <c r="G147" s="119"/>
    </row>
    <row r="148" spans="1:7" x14ac:dyDescent="0.2">
      <c r="A148" s="84" t="s">
        <v>27</v>
      </c>
      <c r="B148" s="120" t="s">
        <v>9</v>
      </c>
      <c r="C148" s="116">
        <f>VLOOKUP($B148,California!$A$5:$D$15,2,FALSE)</f>
        <v>3000160</v>
      </c>
      <c r="D148" s="117">
        <f>VLOOKUP($B148,California!$A$5:$D$15,3,FALSE)</f>
        <v>3332220</v>
      </c>
      <c r="E148" s="118">
        <f>VLOOKUP($B148,California!$A$20:$I$30,9,FALSE)</f>
        <v>1110000</v>
      </c>
      <c r="F148" s="118">
        <f>VLOOKUP($B148,California!$A$20:$I$30,5,FALSE)+VLOOKUP($B148,California!$A$20:$I$30,6,FALSE)+VLOOKUP($B148,California!$A$20:$I$30,7,FALSE)</f>
        <v>134000</v>
      </c>
      <c r="G148" s="119"/>
    </row>
    <row r="149" spans="1:7" x14ac:dyDescent="0.2">
      <c r="A149" s="84" t="s">
        <v>28</v>
      </c>
      <c r="B149" s="120" t="s">
        <v>9</v>
      </c>
      <c r="C149" s="116">
        <f>VLOOKUP($B149,Colorado!$A$5:$D$15,2,FALSE)</f>
        <v>451590</v>
      </c>
      <c r="D149" s="117">
        <f>VLOOKUP($B149,Colorado!$A$5:$D$15,3,FALSE)</f>
        <v>477430</v>
      </c>
      <c r="E149" s="118">
        <f>VLOOKUP($B149,Colorado!$A$20:$I$30,9,FALSE)</f>
        <v>160000</v>
      </c>
      <c r="F149" s="118">
        <f>VLOOKUP($B149,Colorado!$A$20:$I$30,5,FALSE)+VLOOKUP($B149,Colorado!$A$20:$I$30,6,FALSE)+VLOOKUP($B149,Colorado!$A$20:$I$30,7,FALSE)</f>
        <v>30000</v>
      </c>
      <c r="G149" s="119"/>
    </row>
    <row r="150" spans="1:7" x14ac:dyDescent="0.2">
      <c r="A150" s="84" t="s">
        <v>29</v>
      </c>
      <c r="B150" s="120" t="s">
        <v>9</v>
      </c>
      <c r="C150" s="116">
        <f>VLOOKUP($B150,Hawaii!$A$5:$D$15,2,FALSE)</f>
        <v>107040</v>
      </c>
      <c r="D150" s="117">
        <f>VLOOKUP($B150,Hawaii!$A$5:$D$15,3,FALSE)</f>
        <v>119620</v>
      </c>
      <c r="E150" s="118">
        <f>VLOOKUP($B150,Hawaii!$A$20:$I$30,9,FALSE)</f>
        <v>40000</v>
      </c>
      <c r="F150" s="118">
        <f>VLOOKUP($B150,Hawaii!$A$20:$I$30,5,FALSE)+VLOOKUP($B150,Hawaii!$A$20:$I$30,6,FALSE)+VLOOKUP($B150,Hawaii!$A$20:$I$30,7,FALSE)</f>
        <v>9000</v>
      </c>
      <c r="G150" s="119"/>
    </row>
    <row r="151" spans="1:7" x14ac:dyDescent="0.2">
      <c r="A151" s="84" t="s">
        <v>30</v>
      </c>
      <c r="B151" s="120" t="s">
        <v>9</v>
      </c>
      <c r="C151" s="116">
        <f>VLOOKUP($B151,Idaho!$A$5:$D$15,2,FALSE)</f>
        <v>159600</v>
      </c>
      <c r="D151" s="117">
        <f>VLOOKUP($B151,Idaho!$A$5:$D$15,3,FALSE)</f>
        <v>182520</v>
      </c>
      <c r="E151" s="118">
        <f>VLOOKUP($B151,Idaho!$A$20:$I$30,9,FALSE)</f>
        <v>60000</v>
      </c>
      <c r="F151" s="118">
        <f>VLOOKUP($B151,Idaho!$A$20:$I$30,5,FALSE)+VLOOKUP($B151,Idaho!$A$20:$I$30,6,FALSE)+VLOOKUP($B151,Idaho!$A$20:$I$30,7,FALSE)</f>
        <v>8000</v>
      </c>
      <c r="G151" s="119"/>
    </row>
    <row r="152" spans="1:7" x14ac:dyDescent="0.2">
      <c r="A152" s="84" t="s">
        <v>31</v>
      </c>
      <c r="B152" s="120" t="s">
        <v>9</v>
      </c>
      <c r="C152" s="116">
        <f>VLOOKUP($B152,Montana!$A$5:$D$15,2,FALSE)</f>
        <v>103030</v>
      </c>
      <c r="D152" s="117">
        <f>VLOOKUP($B152,Montana!$A$5:$D$15,3,FALSE)</f>
        <v>116010</v>
      </c>
      <c r="E152" s="118">
        <f>VLOOKUP($B152,Montana!$A$20:$I$30,9,FALSE)</f>
        <v>39000</v>
      </c>
      <c r="F152" s="118">
        <f>VLOOKUP($B152,Montana!$A$20:$I$30,5,FALSE)+VLOOKUP($B152,Montana!$A$20:$I$30,6,FALSE)+VLOOKUP($B152,Montana!$A$20:$I$30,7,FALSE)</f>
        <v>9000</v>
      </c>
      <c r="G152" s="119"/>
    </row>
    <row r="153" spans="1:7" x14ac:dyDescent="0.2">
      <c r="A153" s="84" t="s">
        <v>32</v>
      </c>
      <c r="B153" s="120" t="s">
        <v>9</v>
      </c>
      <c r="C153" s="116">
        <f>VLOOKUP($B153,Nevada!$A$5:$E$15,2,FALSE)</f>
        <v>215310</v>
      </c>
      <c r="D153" s="117">
        <f>VLOOKUP($B153,Nevada!$A$5:$E$15,3,FALSE)</f>
        <v>234330</v>
      </c>
      <c r="E153" s="118">
        <f>VLOOKUP($B153,Nevada!$A$20:$I$30,9,FALSE)</f>
        <v>77000</v>
      </c>
      <c r="F153" s="118">
        <f>VLOOKUP($B153,Nevada!$A$20:$I$30,5,FALSE)+VLOOKUP($B153,Nevada!$A$20:$I$30,6,FALSE)+VLOOKUP($B153,Nevada!$A$20:$I$30,7,FALSE)</f>
        <v>10000</v>
      </c>
      <c r="G153" s="119"/>
    </row>
    <row r="154" spans="1:7" x14ac:dyDescent="0.2">
      <c r="A154" s="84" t="s">
        <v>33</v>
      </c>
      <c r="B154" s="120" t="s">
        <v>9</v>
      </c>
      <c r="C154" s="116">
        <f>VLOOKUP($B154,'New Mexico'!$A$5:$D$15,2,FALSE)</f>
        <v>168350</v>
      </c>
      <c r="D154" s="117">
        <f>VLOOKUP($B154,'New Mexico'!$A$5:$D$15,3,FALSE)</f>
        <v>189400</v>
      </c>
      <c r="E154" s="118">
        <f>VLOOKUP($B154,'New Mexico'!$A$20:$I$30,9,FALSE)</f>
        <v>63000</v>
      </c>
      <c r="F154" s="118">
        <f>VLOOKUP($B154,'New Mexico'!$A$20:$I$30,5,FALSE)+VLOOKUP($B154,'New Mexico'!$A$20:$I$30,6,FALSE)+VLOOKUP($B154,'New Mexico'!$A$20:$I$30,7,FALSE)</f>
        <v>7000</v>
      </c>
      <c r="G154" s="119"/>
    </row>
    <row r="155" spans="1:7" x14ac:dyDescent="0.2">
      <c r="A155" s="84" t="s">
        <v>34</v>
      </c>
      <c r="B155" s="120" t="s">
        <v>9</v>
      </c>
      <c r="C155" s="116">
        <f>VLOOKUP($B155,'North Dakota'!$A$5:$D$15,2,FALSE)</f>
        <v>94970</v>
      </c>
      <c r="D155" s="117">
        <f>VLOOKUP($B155,'North Dakota'!$A$5:$D$15,3,FALSE)</f>
        <v>122310</v>
      </c>
      <c r="E155" s="118">
        <f>VLOOKUP($B155,'North Dakota'!$A$20:$I$30,9,FALSE)</f>
        <v>40000</v>
      </c>
      <c r="F155" s="118">
        <f>VLOOKUP($B155,'North Dakota'!$A$20:$I$30,5,FALSE)+VLOOKUP($B155,'North Dakota'!$A$20:$I$30,6,FALSE)+VLOOKUP($B155,'North Dakota'!$A$20:$I$30,7,FALSE)</f>
        <v>10000</v>
      </c>
      <c r="G155" s="119"/>
    </row>
    <row r="156" spans="1:7" x14ac:dyDescent="0.2">
      <c r="A156" s="84" t="s">
        <v>35</v>
      </c>
      <c r="B156" s="120" t="s">
        <v>9</v>
      </c>
      <c r="C156" s="116">
        <f>VLOOKUP($B156,Oregon!$A$5:$D$15,2,FALSE)</f>
        <v>379410</v>
      </c>
      <c r="D156" s="117">
        <f>VLOOKUP($B156,Oregon!$A$5:$D$15,3,FALSE)</f>
        <v>417340</v>
      </c>
      <c r="E156" s="118">
        <f>VLOOKUP($B156,Oregon!$A$20:$I$30,9,FALSE)</f>
        <v>140000</v>
      </c>
      <c r="F156" s="118">
        <f>VLOOKUP($B156,Oregon!$A$20:$I$30,5,FALSE)+VLOOKUP($B156,Oregon!$A$20:$I$30,6,FALSE)+VLOOKUP($B156,Oregon!$A$20:$I$30,7,FALSE)</f>
        <v>20000</v>
      </c>
      <c r="G156" s="119"/>
    </row>
    <row r="157" spans="1:7" x14ac:dyDescent="0.2">
      <c r="A157" s="84" t="s">
        <v>36</v>
      </c>
      <c r="B157" s="120" t="s">
        <v>9</v>
      </c>
      <c r="C157" s="116">
        <f>VLOOKUP($B157,'South Dakota'!$A$5:$D$15,2,FALSE)</f>
        <v>98850</v>
      </c>
      <c r="D157" s="117">
        <f>VLOOKUP($B157,'South Dakota'!$A$5:$D$15,3,FALSE)</f>
        <v>114970</v>
      </c>
      <c r="E157" s="118">
        <f>VLOOKUP($B157,'South Dakota'!$A$20:$I$30,9,FALSE)</f>
        <v>38000</v>
      </c>
      <c r="F157" s="118">
        <f>VLOOKUP($B157,'South Dakota'!$A$20:$I$30,5,FALSE)+VLOOKUP($B157,'South Dakota'!$A$20:$I$30,6,FALSE)+VLOOKUP($B157,'South Dakota'!$A$20:$I$30,7,FALSE)</f>
        <v>13000</v>
      </c>
      <c r="G157" s="119"/>
    </row>
    <row r="158" spans="1:7" x14ac:dyDescent="0.2">
      <c r="A158" s="84" t="s">
        <v>37</v>
      </c>
      <c r="B158" s="120" t="s">
        <v>9</v>
      </c>
      <c r="C158" s="116">
        <f>VLOOKUP($B158,Utah!$A$5:$D$15,2,FALSE)</f>
        <v>271190</v>
      </c>
      <c r="D158" s="117">
        <f>VLOOKUP($B158,Utah!$A$5:$D$15,3,FALSE)</f>
        <v>331820</v>
      </c>
      <c r="E158" s="118">
        <f>VLOOKUP($B158,Utah!$A$20:$I$30,9,FALSE)</f>
        <v>111000</v>
      </c>
      <c r="F158" s="118">
        <f>VLOOKUP($B158,Utah!$A$20:$I$30,5,FALSE)+VLOOKUP($B158,Utah!$A$20:$I$30,6,FALSE)+VLOOKUP($B158,Utah!$A$20:$I$30,7,FALSE)</f>
        <v>32000</v>
      </c>
      <c r="G158" s="119"/>
    </row>
    <row r="159" spans="1:7" x14ac:dyDescent="0.2">
      <c r="A159" s="84" t="s">
        <v>38</v>
      </c>
      <c r="B159" s="120" t="s">
        <v>9</v>
      </c>
      <c r="C159" s="116">
        <f>VLOOKUP($B159,Washington!$A$5:$D$15,2,FALSE)</f>
        <v>616430</v>
      </c>
      <c r="D159" s="117">
        <f>VLOOKUP($B159,Washington!$A$5:$D$15,3,FALSE)</f>
        <v>665270</v>
      </c>
      <c r="E159" s="118">
        <f>VLOOKUP($B159,Washington!$A$20:$I$30,9,FALSE)</f>
        <v>222000</v>
      </c>
      <c r="F159" s="118">
        <f>VLOOKUP($B159,Washington!$A$20:$I$30,5,FALSE)+VLOOKUP($B159,Washington!$A$20:$I$30,6,FALSE)+VLOOKUP($B159,Washington!$A$20:$I$30,7,FALSE)</f>
        <v>39000</v>
      </c>
      <c r="G159" s="119"/>
    </row>
    <row r="160" spans="1:7" x14ac:dyDescent="0.2">
      <c r="A160" s="121" t="s">
        <v>39</v>
      </c>
      <c r="B160" s="120" t="s">
        <v>9</v>
      </c>
      <c r="C160" s="116">
        <f>VLOOKUP($B160,Wyoming!$A$5:$D$15,2,FALSE)</f>
        <v>88780</v>
      </c>
      <c r="D160" s="117">
        <f>VLOOKUP($B160,Wyoming!$A$5:$D$15,3,FALSE)</f>
        <v>100730</v>
      </c>
      <c r="E160" s="118">
        <f>VLOOKUP($B160,Wyoming!$A$20:$I$30,9,FALSE)</f>
        <v>33000</v>
      </c>
      <c r="F160" s="118">
        <f>VLOOKUP($B160,Wyoming!$A$20:$I$30,5,FALSE)+VLOOKUP($B160,Wyoming!$A$20:$I$30,6,FALSE)+VLOOKUP($B160,Wyoming!$A$20:$I$30,7,FALSE)</f>
        <v>6000</v>
      </c>
      <c r="G160" s="119"/>
    </row>
    <row r="161" spans="1:7" x14ac:dyDescent="0.2">
      <c r="A161" s="121" t="s">
        <v>40</v>
      </c>
      <c r="B161" s="120" t="s">
        <v>9</v>
      </c>
      <c r="C161" s="116">
        <f>VLOOKUP($B161,WICHE!$A$5:$D$15,2,FALSE)</f>
        <v>6300650</v>
      </c>
      <c r="D161" s="117">
        <f>VLOOKUP($B161,WICHE!$A$5:$D$15,3,FALSE)</f>
        <v>6982840</v>
      </c>
      <c r="E161" s="118">
        <f>VLOOKUP($B161,WICHE!$A$20:$I$30,9,FALSE)</f>
        <v>2327000</v>
      </c>
      <c r="F161" s="118">
        <f>VLOOKUP($B161,WICHE!$A$20:$I$30,5,FALSE)+VLOOKUP($B161,WICHE!$A$20:$I$30,6,FALSE)+VLOOKUP($B161,WICHE!$A$20:$I$30,7,FALSE)</f>
        <v>356000</v>
      </c>
      <c r="G161" s="119"/>
    </row>
    <row r="162" spans="1:7" x14ac:dyDescent="0.2">
      <c r="A162" s="84" t="s">
        <v>25</v>
      </c>
      <c r="B162" s="120" t="s">
        <v>54</v>
      </c>
      <c r="C162" s="116">
        <f>VLOOKUP($B162,Alaska!$A$5:$D$15,2,FALSE)</f>
        <v>346190</v>
      </c>
      <c r="D162" s="117">
        <f>VLOOKUP($B162,Alaska!$A$5:$D$15,3,FALSE)</f>
        <v>401370</v>
      </c>
      <c r="E162" s="118">
        <f>VLOOKUP($B162,Alaska!$A$20:$I$30,9,FALSE)</f>
        <v>133000</v>
      </c>
      <c r="F162" s="118">
        <f>VLOOKUP($B162,Alaska!$A$20:$I$30,5,FALSE)+VLOOKUP($B162,Alaska!$A$20:$I$30,6,FALSE)+VLOOKUP($B162,Alaska!$A$20:$I$30,7,FALSE)</f>
        <v>48000</v>
      </c>
      <c r="G162" s="119"/>
    </row>
    <row r="163" spans="1:7" x14ac:dyDescent="0.2">
      <c r="A163" s="84" t="s">
        <v>26</v>
      </c>
      <c r="B163" s="120" t="s">
        <v>54</v>
      </c>
      <c r="C163" s="116">
        <f>VLOOKUP($B163,Arizona!$A$5:$D$15,2,FALSE)</f>
        <v>2589150</v>
      </c>
      <c r="D163" s="117">
        <f>VLOOKUP($B163,Arizona!$A$5:$D$15,3,FALSE)</f>
        <v>3007790</v>
      </c>
      <c r="E163" s="118">
        <f>VLOOKUP($B163,Arizona!$A$20:$I$30,9,FALSE)</f>
        <v>1001000</v>
      </c>
      <c r="F163" s="118">
        <f>VLOOKUP($B163,Arizona!$A$20:$I$30,5,FALSE)+VLOOKUP($B163,Arizona!$A$20:$I$30,6,FALSE)+VLOOKUP($B163,Arizona!$A$20:$I$30,7,FALSE)</f>
        <v>395000</v>
      </c>
      <c r="G163" s="119"/>
    </row>
    <row r="164" spans="1:7" x14ac:dyDescent="0.2">
      <c r="A164" s="84" t="s">
        <v>27</v>
      </c>
      <c r="B164" s="120" t="s">
        <v>54</v>
      </c>
      <c r="C164" s="116">
        <f>VLOOKUP($B164,California!$A$5:$D$15,2,FALSE)</f>
        <v>16112690</v>
      </c>
      <c r="D164" s="117">
        <f>VLOOKUP($B164,California!$A$5:$D$15,3,FALSE)</f>
        <v>18914330</v>
      </c>
      <c r="E164" s="118">
        <f>VLOOKUP($B164,California!$A$20:$I$30,9,FALSE)</f>
        <v>6295000</v>
      </c>
      <c r="F164" s="118">
        <f>VLOOKUP($B164,California!$A$20:$I$30,5,FALSE)+VLOOKUP($B164,California!$A$20:$I$30,6,FALSE)+VLOOKUP($B164,California!$A$20:$I$30,7,FALSE)</f>
        <v>2720000</v>
      </c>
      <c r="G164" s="119"/>
    </row>
    <row r="165" spans="1:7" x14ac:dyDescent="0.2">
      <c r="A165" s="84" t="s">
        <v>28</v>
      </c>
      <c r="B165" s="120" t="s">
        <v>54</v>
      </c>
      <c r="C165" s="116">
        <f>VLOOKUP($B165,Colorado!$A$5:$D$15,2,FALSE)</f>
        <v>2536320</v>
      </c>
      <c r="D165" s="117">
        <f>VLOOKUP($B165,Colorado!$A$5:$D$15,3,FALSE)</f>
        <v>2959630</v>
      </c>
      <c r="E165" s="118">
        <f>VLOOKUP($B165,Colorado!$A$20:$I$30,9,FALSE)</f>
        <v>984000</v>
      </c>
      <c r="F165" s="118">
        <f>VLOOKUP($B165,Colorado!$A$20:$I$30,5,FALSE)+VLOOKUP($B165,Colorado!$A$20:$I$30,6,FALSE)+VLOOKUP($B165,Colorado!$A$20:$I$30,7,FALSE)</f>
        <v>490000</v>
      </c>
      <c r="G165" s="119"/>
    </row>
    <row r="166" spans="1:7" x14ac:dyDescent="0.2">
      <c r="A166" s="84" t="s">
        <v>29</v>
      </c>
      <c r="B166" s="120" t="s">
        <v>54</v>
      </c>
      <c r="C166" s="116">
        <f>VLOOKUP($B166,Hawaii!$A$5:$D$15,2,FALSE)</f>
        <v>638090</v>
      </c>
      <c r="D166" s="117">
        <f>VLOOKUP($B166,Hawaii!$A$5:$D$15,3,FALSE)</f>
        <v>733280</v>
      </c>
      <c r="E166" s="118">
        <f>VLOOKUP($B166,Hawaii!$A$20:$I$30,9,FALSE)</f>
        <v>243000</v>
      </c>
      <c r="F166" s="118">
        <f>VLOOKUP($B166,Hawaii!$A$20:$I$30,5,FALSE)+VLOOKUP($B166,Hawaii!$A$20:$I$30,6,FALSE)+VLOOKUP($B166,Hawaii!$A$20:$I$30,7,FALSE)</f>
        <v>108000</v>
      </c>
      <c r="G166" s="119"/>
    </row>
    <row r="167" spans="1:7" x14ac:dyDescent="0.2">
      <c r="A167" s="84" t="s">
        <v>30</v>
      </c>
      <c r="B167" s="120" t="s">
        <v>54</v>
      </c>
      <c r="C167" s="116">
        <f>VLOOKUP($B167,Idaho!$A$5:$D$15,2,FALSE)</f>
        <v>709810</v>
      </c>
      <c r="D167" s="117">
        <f>VLOOKUP($B167,Idaho!$A$5:$D$15,3,FALSE)</f>
        <v>867360</v>
      </c>
      <c r="E167" s="118">
        <f>VLOOKUP($B167,Idaho!$A$20:$I$30,9,FALSE)</f>
        <v>289000</v>
      </c>
      <c r="F167" s="118">
        <f>VLOOKUP($B167,Idaho!$A$20:$I$30,5,FALSE)+VLOOKUP($B167,Idaho!$A$20:$I$30,6,FALSE)+VLOOKUP($B167,Idaho!$A$20:$I$30,7,FALSE)</f>
        <v>115000</v>
      </c>
      <c r="G167" s="119"/>
    </row>
    <row r="168" spans="1:7" x14ac:dyDescent="0.2">
      <c r="A168" s="84" t="s">
        <v>31</v>
      </c>
      <c r="B168" s="120" t="s">
        <v>54</v>
      </c>
      <c r="C168" s="116">
        <f>VLOOKUP($B168,Montana!$A$5:$D$15,2,FALSE)</f>
        <v>504250</v>
      </c>
      <c r="D168" s="117">
        <f>VLOOKUP($B168,Montana!$A$5:$D$15,3,FALSE)</f>
        <v>586610</v>
      </c>
      <c r="E168" s="118">
        <f>VLOOKUP($B168,Montana!$A$20:$I$30,9,FALSE)</f>
        <v>196000</v>
      </c>
      <c r="F168" s="118">
        <f>VLOOKUP($B168,Montana!$A$20:$I$30,5,FALSE)+VLOOKUP($B168,Montana!$A$20:$I$30,6,FALSE)+VLOOKUP($B168,Montana!$A$20:$I$30,7,FALSE)</f>
        <v>85000</v>
      </c>
      <c r="G168" s="119"/>
    </row>
    <row r="169" spans="1:7" x14ac:dyDescent="0.2">
      <c r="A169" s="84" t="s">
        <v>32</v>
      </c>
      <c r="B169" s="120" t="s">
        <v>54</v>
      </c>
      <c r="C169" s="116">
        <f>VLOOKUP($B169,Nevada!$A$5:$E$15,2,FALSE)</f>
        <v>1208100</v>
      </c>
      <c r="D169" s="117">
        <f>VLOOKUP($B169,Nevada!$A$5:$E$15,3,FALSE)</f>
        <v>1398220</v>
      </c>
      <c r="E169" s="118">
        <f>VLOOKUP($B169,Nevada!$A$20:$I$30,9,FALSE)</f>
        <v>465000</v>
      </c>
      <c r="F169" s="118">
        <f>VLOOKUP($B169,Nevada!$A$20:$I$30,5,FALSE)+VLOOKUP($B169,Nevada!$A$20:$I$30,6,FALSE)+VLOOKUP($B169,Nevada!$A$20:$I$30,7,FALSE)</f>
        <v>152000</v>
      </c>
      <c r="G169" s="119"/>
    </row>
    <row r="170" spans="1:7" x14ac:dyDescent="0.2">
      <c r="A170" s="84" t="s">
        <v>33</v>
      </c>
      <c r="B170" s="120" t="s">
        <v>54</v>
      </c>
      <c r="C170" s="116">
        <f>VLOOKUP($B170,'New Mexico'!$A$5:$D$15,2,FALSE)</f>
        <v>855830</v>
      </c>
      <c r="D170" s="117">
        <f>VLOOKUP($B170,'New Mexico'!$A$5:$D$15,3,FALSE)</f>
        <v>1007800</v>
      </c>
      <c r="E170" s="118">
        <f>VLOOKUP($B170,'New Mexico'!$A$20:$I$30,9,FALSE)</f>
        <v>335000</v>
      </c>
      <c r="F170" s="118">
        <f>VLOOKUP($B170,'New Mexico'!$A$20:$I$30,5,FALSE)+VLOOKUP($B170,'New Mexico'!$A$20:$I$30,6,FALSE)+VLOOKUP($B170,'New Mexico'!$A$20:$I$30,7,FALSE)</f>
        <v>119000</v>
      </c>
      <c r="G170" s="119"/>
    </row>
    <row r="171" spans="1:7" x14ac:dyDescent="0.2">
      <c r="A171" s="84" t="s">
        <v>34</v>
      </c>
      <c r="B171" s="120" t="s">
        <v>54</v>
      </c>
      <c r="C171" s="116">
        <f>VLOOKUP($B171,'North Dakota'!$A$5:$D$15,2,FALSE)</f>
        <v>402600</v>
      </c>
      <c r="D171" s="117">
        <f>VLOOKUP($B171,'North Dakota'!$A$5:$D$15,3,FALSE)</f>
        <v>481010</v>
      </c>
      <c r="E171" s="118">
        <f>VLOOKUP($B171,'North Dakota'!$A$20:$I$30,9,FALSE)</f>
        <v>159000</v>
      </c>
      <c r="F171" s="118">
        <f>VLOOKUP($B171,'North Dakota'!$A$20:$I$30,5,FALSE)+VLOOKUP($B171,'North Dakota'!$A$20:$I$30,6,FALSE)+VLOOKUP($B171,'North Dakota'!$A$20:$I$30,7,FALSE)</f>
        <v>73000</v>
      </c>
      <c r="G171" s="119"/>
    </row>
    <row r="172" spans="1:7" x14ac:dyDescent="0.2">
      <c r="A172" s="84" t="s">
        <v>35</v>
      </c>
      <c r="B172" s="120" t="s">
        <v>54</v>
      </c>
      <c r="C172" s="116">
        <f>VLOOKUP($B172,Oregon!$A$5:$D$15,2,FALSE)</f>
        <v>1786600</v>
      </c>
      <c r="D172" s="117">
        <f>VLOOKUP($B172,Oregon!$A$5:$D$15,3,FALSE)</f>
        <v>2085290</v>
      </c>
      <c r="E172" s="118">
        <f>VLOOKUP($B172,Oregon!$A$20:$I$30,9,FALSE)</f>
        <v>694000</v>
      </c>
      <c r="F172" s="118">
        <f>VLOOKUP($B172,Oregon!$A$20:$I$30,5,FALSE)+VLOOKUP($B172,Oregon!$A$20:$I$30,6,FALSE)+VLOOKUP($B172,Oregon!$A$20:$I$30,7,FALSE)</f>
        <v>293000</v>
      </c>
      <c r="G172" s="119"/>
    </row>
    <row r="173" spans="1:7" x14ac:dyDescent="0.2">
      <c r="A173" s="84" t="s">
        <v>36</v>
      </c>
      <c r="B173" s="120" t="s">
        <v>54</v>
      </c>
      <c r="C173" s="116">
        <f>VLOOKUP($B173,'South Dakota'!$A$5:$D$15,2,FALSE)</f>
        <v>448450</v>
      </c>
      <c r="D173" s="117">
        <f>VLOOKUP($B173,'South Dakota'!$A$5:$D$15,3,FALSE)</f>
        <v>518380</v>
      </c>
      <c r="E173" s="118">
        <f>VLOOKUP($B173,'South Dakota'!$A$20:$I$30,9,FALSE)</f>
        <v>173000</v>
      </c>
      <c r="F173" s="118">
        <f>VLOOKUP($B173,'South Dakota'!$A$20:$I$30,5,FALSE)+VLOOKUP($B173,'South Dakota'!$A$20:$I$30,6,FALSE)+VLOOKUP($B173,'South Dakota'!$A$20:$I$30,7,FALSE)</f>
        <v>71000</v>
      </c>
      <c r="G173" s="119"/>
    </row>
    <row r="174" spans="1:7" x14ac:dyDescent="0.2">
      <c r="A174" s="84" t="s">
        <v>37</v>
      </c>
      <c r="B174" s="120" t="s">
        <v>54</v>
      </c>
      <c r="C174" s="116">
        <f>VLOOKUP($B174,Utah!$A$5:$D$15,2,FALSE)</f>
        <v>1324930</v>
      </c>
      <c r="D174" s="117">
        <f>VLOOKUP($B174,Utah!$A$5:$D$15,3,FALSE)</f>
        <v>1705460</v>
      </c>
      <c r="E174" s="118">
        <f>VLOOKUP($B174,Utah!$A$20:$I$30,9,FALSE)</f>
        <v>568000</v>
      </c>
      <c r="F174" s="118">
        <f>VLOOKUP($B174,Utah!$A$20:$I$30,5,FALSE)+VLOOKUP($B174,Utah!$A$20:$I$30,6,FALSE)+VLOOKUP($B174,Utah!$A$20:$I$30,7,FALSE)</f>
        <v>213000</v>
      </c>
      <c r="G174" s="119"/>
    </row>
    <row r="175" spans="1:7" x14ac:dyDescent="0.2">
      <c r="A175" s="84" t="s">
        <v>38</v>
      </c>
      <c r="B175" s="120" t="s">
        <v>54</v>
      </c>
      <c r="C175" s="116">
        <f>VLOOKUP($B175,Washington!$A$5:$D$15,2,FALSE)</f>
        <v>3048080</v>
      </c>
      <c r="D175" s="117">
        <f>VLOOKUP($B175,Washington!$A$5:$D$15,3,FALSE)</f>
        <v>3537010</v>
      </c>
      <c r="E175" s="118">
        <f>VLOOKUP($B175,Washington!$A$20:$I$30,9,FALSE)</f>
        <v>1177000</v>
      </c>
      <c r="F175" s="118">
        <f>VLOOKUP($B175,Washington!$A$20:$I$30,5,FALSE)+VLOOKUP($B175,Washington!$A$20:$I$30,6,FALSE)+VLOOKUP($B175,Washington!$A$20:$I$30,7,FALSE)</f>
        <v>523000</v>
      </c>
      <c r="G175" s="119"/>
    </row>
    <row r="176" spans="1:7" x14ac:dyDescent="0.2">
      <c r="A176" s="121" t="s">
        <v>39</v>
      </c>
      <c r="B176" s="120" t="s">
        <v>54</v>
      </c>
      <c r="C176" s="116">
        <f>VLOOKUP($B176,Wyoming!$A$5:$D$15,2,FALSE)</f>
        <v>310830</v>
      </c>
      <c r="D176" s="117">
        <f>VLOOKUP($B176,Wyoming!$A$5:$D$15,3,FALSE)</f>
        <v>362960</v>
      </c>
      <c r="E176" s="118">
        <f>VLOOKUP($B176,Wyoming!$A$20:$I$30,9,FALSE)</f>
        <v>120000</v>
      </c>
      <c r="F176" s="118">
        <f>VLOOKUP($B176,Wyoming!$A$20:$I$30,5,FALSE)+VLOOKUP($B176,Wyoming!$A$20:$I$30,6,FALSE)+VLOOKUP($B176,Wyoming!$A$20:$I$30,7,FALSE)</f>
        <v>47000</v>
      </c>
      <c r="G176" s="119"/>
    </row>
    <row r="177" spans="1:7" x14ac:dyDescent="0.2">
      <c r="A177" s="121" t="s">
        <v>40</v>
      </c>
      <c r="B177" s="120" t="s">
        <v>54</v>
      </c>
      <c r="C177" s="116">
        <f>VLOOKUP($B177,WICHE!$A$5:$D$15,2,FALSE)</f>
        <v>32821920</v>
      </c>
      <c r="D177" s="117">
        <f>VLOOKUP($B177,WICHE!$A$5:$D$15,3,FALSE)</f>
        <v>38566500</v>
      </c>
      <c r="E177" s="118">
        <f>VLOOKUP($B177,WICHE!$A$20:$I$30,9,FALSE)</f>
        <v>12831000</v>
      </c>
      <c r="F177" s="118">
        <f>VLOOKUP($B177,WICHE!$A$20:$I$30,5,FALSE)+VLOOKUP($B177,WICHE!$A$20:$I$30,6,FALSE)+VLOOKUP($B177,WICHE!$A$20:$I$30,7,FALSE)</f>
        <v>5457000</v>
      </c>
      <c r="G177" s="119"/>
    </row>
  </sheetData>
  <autoFilter ref="A1:G177" xr:uid="{9537D3C3-E71A-46AB-8C4B-430058148C8F}"/>
  <printOptions horizontalCentered="1"/>
  <pageMargins left="0.2" right="0.2" top="0.5" bottom="0.5" header="0.3" footer="0.3"/>
  <pageSetup scale="82" fitToHeight="0" orientation="landscape" horizontalDpi="1200" verticalDpi="1200" r:id="rId1"/>
  <headerFooter>
    <oddHeader>&amp;C&amp;"Arial,Bold"&amp;12WICHE Regional Fact Book</oddHeader>
    <oddFooter>&amp;L&amp;"Arial,Regular"&amp;10wiche.edu/factbook&amp;R&amp;"Arial,Regular"&amp;10Updated: January 10,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F89A1-274D-4021-B2F3-40A32F214D36}">
  <dimension ref="A1:I34"/>
  <sheetViews>
    <sheetView workbookViewId="0">
      <selection activeCell="A29" sqref="A29"/>
    </sheetView>
  </sheetViews>
  <sheetFormatPr defaultRowHeight="15" x14ac:dyDescent="0.25"/>
  <cols>
    <col min="1" max="1" width="42.85546875" customWidth="1"/>
    <col min="2" max="2" width="21.5703125"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9.28515625" customWidth="1"/>
    <col min="9" max="9" width="24.28515625" bestFit="1" customWidth="1"/>
    <col min="10" max="10" width="17.28515625" bestFit="1" customWidth="1"/>
    <col min="11" max="11" width="16.7109375" bestFit="1" customWidth="1"/>
    <col min="12" max="12" width="23.5703125" bestFit="1" customWidth="1"/>
  </cols>
  <sheetData>
    <row r="1" spans="1:6" ht="21" x14ac:dyDescent="0.35">
      <c r="A1" s="52" t="s">
        <v>49</v>
      </c>
    </row>
    <row r="4" spans="1:6" ht="18" customHeight="1" x14ac:dyDescent="0.25">
      <c r="A4" s="6" t="s">
        <v>0</v>
      </c>
      <c r="B4" s="7" t="s">
        <v>22</v>
      </c>
      <c r="C4" s="7" t="s">
        <v>23</v>
      </c>
      <c r="D4" s="8" t="s">
        <v>3</v>
      </c>
    </row>
    <row r="5" spans="1:6" ht="27" customHeight="1" x14ac:dyDescent="0.25">
      <c r="A5" s="4" t="s">
        <v>12</v>
      </c>
      <c r="B5" s="16">
        <f>Alaska!B5+Arizona!B5+California!B5+Colorado!B5+Hawaii!B5+Idaho!B5+Montana!B5+Nevada!B5+'New Mexico'!B5+'North Dakota'!B5+Oregon!B5+'South Dakota'!B5+Utah!B5+Washington!B5+Wyoming!B5</f>
        <v>4848520</v>
      </c>
      <c r="C5" s="16">
        <f>Alaska!C5+Arizona!C5+California!C5+Colorado!C5+Hawaii!C5+Idaho!C5+Montana!C5+Nevada!C5+'New Mexico'!C5+'North Dakota'!C5+Oregon!C5+'South Dakota'!C5+Utah!C5+Washington!C5+Wyoming!C5</f>
        <v>5821730</v>
      </c>
      <c r="D5" s="33">
        <f>(C5-B5)/B5</f>
        <v>0.20072310725747239</v>
      </c>
      <c r="E5" s="33"/>
    </row>
    <row r="6" spans="1:6" ht="15.75" x14ac:dyDescent="0.25">
      <c r="A6" s="4" t="s">
        <v>4</v>
      </c>
      <c r="B6" s="16">
        <f>Alaska!B6+Arizona!B6+California!B6+Colorado!B6+Hawaii!B6+Idaho!B6+Montana!B6+Nevada!B6+'New Mexico'!B6+'North Dakota'!B6+Oregon!B6+'South Dakota'!B6+Utah!B6+Washington!B6+Wyoming!B6</f>
        <v>1590050</v>
      </c>
      <c r="C6" s="16">
        <f>Alaska!C6+Arizona!C6+California!C6+Colorado!C6+Hawaii!C6+Idaho!C6+Montana!C6+Nevada!C6+'New Mexico'!C6+'North Dakota'!C6+Oregon!C6+'South Dakota'!C6+Utah!C6+Washington!C6+Wyoming!C6</f>
        <v>1911470</v>
      </c>
      <c r="D6" s="33">
        <f t="shared" ref="D6:D15" si="0">(C6-B6)/B6</f>
        <v>0.2021445866482186</v>
      </c>
      <c r="E6" s="33"/>
    </row>
    <row r="7" spans="1:6" ht="27" customHeight="1" x14ac:dyDescent="0.25">
      <c r="A7" s="4" t="s">
        <v>5</v>
      </c>
      <c r="B7" s="16">
        <f>Alaska!B7+Arizona!B7+California!B7+Colorado!B7+Hawaii!B7+Idaho!B7+Montana!B7+Nevada!B7+'New Mexico'!B7+'North Dakota'!B7+Oregon!B7+'South Dakota'!B7+Utah!B7+Washington!B7+Wyoming!B7</f>
        <v>187290</v>
      </c>
      <c r="C7" s="16">
        <f>Alaska!C7+Arizona!C7+California!C7+Colorado!C7+Hawaii!C7+Idaho!C7+Montana!C7+Nevada!C7+'New Mexico'!C7+'North Dakota'!C7+Oregon!C7+'South Dakota'!C7+Utah!C7+Washington!C7+Wyoming!C7</f>
        <v>231450</v>
      </c>
      <c r="D7" s="33">
        <f t="shared" si="0"/>
        <v>0.23578407816754765</v>
      </c>
      <c r="E7" s="33"/>
    </row>
    <row r="8" spans="1:6" ht="27" customHeight="1" x14ac:dyDescent="0.25">
      <c r="A8" s="4" t="s">
        <v>14</v>
      </c>
      <c r="B8" s="16">
        <f>Alaska!B8+Arizona!B8+California!B8+Colorado!B8+Hawaii!B8+Idaho!B8+Montana!B8+Nevada!B8+'New Mexico'!B8+'North Dakota'!B8+Oregon!B8+'South Dakota'!B8+Utah!B8+Washington!B8+Wyoming!B8</f>
        <v>1650280</v>
      </c>
      <c r="C8" s="16">
        <f>Alaska!C8+Arizona!C8+California!C8+Colorado!C8+Hawaii!C8+Idaho!C8+Montana!C8+Nevada!C8+'New Mexico'!C8+'North Dakota'!C8+Oregon!C8+'South Dakota'!C8+Utah!C8+Washington!C8+Wyoming!C8</f>
        <v>1971130</v>
      </c>
      <c r="D8" s="33">
        <f t="shared" si="0"/>
        <v>0.19442155270620742</v>
      </c>
      <c r="E8" s="33"/>
    </row>
    <row r="9" spans="1:6" ht="15.75" x14ac:dyDescent="0.25">
      <c r="A9" s="4" t="s">
        <v>6</v>
      </c>
      <c r="B9" s="16">
        <f>Alaska!B9+Arizona!B9+California!B9+Colorado!B9+Hawaii!B9+Idaho!B9+Montana!B9+Nevada!B9+'New Mexico'!B9+'North Dakota'!B9+Oregon!B9+'South Dakota'!B9+Utah!B9+Washington!B9+Wyoming!B9</f>
        <v>1797870</v>
      </c>
      <c r="C9" s="16">
        <f>Alaska!C9+Arizona!C9+California!C9+Colorado!C9+Hawaii!C9+Idaho!C9+Montana!C9+Nevada!C9+'New Mexico'!C9+'North Dakota'!C9+Oregon!C9+'South Dakota'!C9+Utah!C9+Washington!C9+Wyoming!C9</f>
        <v>2153000</v>
      </c>
      <c r="D9" s="33">
        <f t="shared" si="0"/>
        <v>0.19752818613136655</v>
      </c>
      <c r="E9" s="33"/>
    </row>
    <row r="10" spans="1:6" ht="27" customHeight="1" x14ac:dyDescent="0.25">
      <c r="A10" s="4" t="s">
        <v>13</v>
      </c>
      <c r="B10" s="16">
        <f>Alaska!B10+Arizona!B10+California!B10+Colorado!B10+Hawaii!B10+Idaho!B10+Montana!B10+Nevada!B10+'New Mexico'!B10+'North Dakota'!B10+Oregon!B10+'South Dakota'!B10+Utah!B10+Washington!B10+Wyoming!B10</f>
        <v>1293890</v>
      </c>
      <c r="C10" s="16">
        <f>Alaska!C10+Arizona!C10+California!C10+Colorado!C10+Hawaii!C10+Idaho!C10+Montana!C10+Nevada!C10+'New Mexico'!C10+'North Dakota'!C10+Oregon!C10+'South Dakota'!C10+Utah!C10+Washington!C10+Wyoming!C10</f>
        <v>1635150</v>
      </c>
      <c r="D10" s="33">
        <f t="shared" si="0"/>
        <v>0.26374730463949797</v>
      </c>
      <c r="E10" s="33"/>
    </row>
    <row r="11" spans="1:6" ht="27" customHeight="1" x14ac:dyDescent="0.25">
      <c r="A11" s="4" t="s">
        <v>7</v>
      </c>
      <c r="B11" s="16">
        <f>Alaska!B11+Arizona!B11+California!B11+Colorado!B11+Hawaii!B11+Idaho!B11+Montana!B11+Nevada!B11+'New Mexico'!B11+'North Dakota'!B11+Oregon!B11+'South Dakota'!B11+Utah!B11+Washington!B11+Wyoming!B11</f>
        <v>724730</v>
      </c>
      <c r="C11" s="16">
        <f>Alaska!C11+Arizona!C11+California!C11+Colorado!C11+Hawaii!C11+Idaho!C11+Montana!C11+Nevada!C11+'New Mexico'!C11+'North Dakota'!C11+Oregon!C11+'South Dakota'!C11+Utah!C11+Washington!C11+Wyoming!C11</f>
        <v>960450</v>
      </c>
      <c r="D11" s="33">
        <f t="shared" si="0"/>
        <v>0.3252521628744498</v>
      </c>
      <c r="E11" s="33"/>
    </row>
    <row r="12" spans="1:6" ht="15.75" customHeight="1" x14ac:dyDescent="0.25">
      <c r="A12" s="4" t="s">
        <v>15</v>
      </c>
      <c r="B12" s="16">
        <f>Alaska!B12+Arizona!B12+California!B12+Colorado!B12+Hawaii!B12+Idaho!B12+Montana!B12+Nevada!B12+'New Mexico'!B12+'North Dakota'!B12+Oregon!B12+'South Dakota'!B12+Utah!B12+Washington!B12+Wyoming!B12</f>
        <v>5611990</v>
      </c>
      <c r="C12" s="16">
        <f>Alaska!C12+Arizona!C12+California!C12+Colorado!C12+Hawaii!C12+Idaho!C12+Montana!C12+Nevada!C12+'New Mexico'!C12+'North Dakota'!C12+Oregon!C12+'South Dakota'!C12+Utah!C12+Washington!C12+Wyoming!C12</f>
        <v>6763780</v>
      </c>
      <c r="D12" s="33">
        <f t="shared" si="0"/>
        <v>0.20523735787127204</v>
      </c>
      <c r="E12" s="33"/>
    </row>
    <row r="13" spans="1:6" ht="15.75" customHeight="1" x14ac:dyDescent="0.25">
      <c r="A13" s="4" t="s">
        <v>8</v>
      </c>
      <c r="B13" s="16">
        <f>Alaska!B13+Arizona!B13+California!B13+Colorado!B13+Hawaii!B13+Idaho!B13+Montana!B13+Nevada!B13+'New Mexico'!B13+'North Dakota'!B13+Oregon!B13+'South Dakota'!B13+Utah!B13+Washington!B13+Wyoming!B13</f>
        <v>8816650</v>
      </c>
      <c r="C13" s="16">
        <f>Alaska!C13+Arizona!C13+California!C13+Colorado!C13+Hawaii!C13+Idaho!C13+Montana!C13+Nevada!C13+'New Mexico'!C13+'North Dakota'!C13+Oregon!C13+'South Dakota'!C13+Utah!C13+Washington!C13+Wyoming!C13</f>
        <v>10135500</v>
      </c>
      <c r="D13" s="33">
        <f t="shared" si="0"/>
        <v>0.14958629411397753</v>
      </c>
      <c r="E13" s="33"/>
    </row>
    <row r="14" spans="1:6" ht="15.75" x14ac:dyDescent="0.25">
      <c r="A14" s="4" t="s">
        <v>9</v>
      </c>
      <c r="B14" s="16">
        <f>Alaska!B14+Arizona!B14+California!B14+Colorado!B14+Hawaii!B14+Idaho!B14+Montana!B14+Nevada!B14+'New Mexico'!B14+'North Dakota'!B14+Oregon!B14+'South Dakota'!B14+Utah!B14+Washington!B14+Wyoming!B14</f>
        <v>6300650</v>
      </c>
      <c r="C14" s="16">
        <f>Alaska!C14+Arizona!C14+California!C14+Colorado!C14+Hawaii!C14+Idaho!C14+Montana!C14+Nevada!C14+'New Mexico'!C14+'North Dakota'!C14+Oregon!C14+'South Dakota'!C14+Utah!C14+Washington!C14+Wyoming!C14</f>
        <v>6982840</v>
      </c>
      <c r="D14" s="33">
        <f t="shared" si="0"/>
        <v>0.10827295596486076</v>
      </c>
      <c r="E14" s="33"/>
    </row>
    <row r="15" spans="1:6" ht="15.75" x14ac:dyDescent="0.25">
      <c r="A15" s="5" t="s">
        <v>10</v>
      </c>
      <c r="B15" s="13">
        <f>SUM(B5:B14)</f>
        <v>32821920</v>
      </c>
      <c r="C15" s="13">
        <f>SUM(C5:C14)</f>
        <v>38566500</v>
      </c>
      <c r="D15" s="34">
        <f t="shared" si="0"/>
        <v>0.17502266777811901</v>
      </c>
    </row>
    <row r="16" spans="1:6" x14ac:dyDescent="0.25">
      <c r="A16" s="2" t="s">
        <v>11</v>
      </c>
      <c r="B16" s="1"/>
      <c r="C16" s="1"/>
      <c r="D16" s="1"/>
      <c r="F16" s="3"/>
    </row>
    <row r="18" spans="1:9" x14ac:dyDescent="0.25">
      <c r="A18" s="142" t="s">
        <v>48</v>
      </c>
      <c r="B18" s="142"/>
      <c r="C18" s="142"/>
      <c r="D18" s="142"/>
      <c r="E18" s="142"/>
      <c r="F18" s="142"/>
      <c r="G18" s="142"/>
      <c r="H18" s="43"/>
    </row>
    <row r="19" spans="1:9" ht="60.75" customHeight="1" x14ac:dyDescent="0.25">
      <c r="A19" s="12" t="s">
        <v>0</v>
      </c>
      <c r="B19" s="9" t="s">
        <v>16</v>
      </c>
      <c r="C19" s="11" t="s">
        <v>17</v>
      </c>
      <c r="D19" s="10" t="s">
        <v>18</v>
      </c>
      <c r="E19" s="9" t="s">
        <v>19</v>
      </c>
      <c r="F19" s="9" t="s">
        <v>20</v>
      </c>
      <c r="G19" s="9" t="s">
        <v>21</v>
      </c>
      <c r="H19" s="9" t="s">
        <v>42</v>
      </c>
    </row>
    <row r="20" spans="1:9" ht="15.75" x14ac:dyDescent="0.25">
      <c r="A20" s="4" t="s">
        <v>12</v>
      </c>
      <c r="B20" s="16">
        <f>Alaska!B20+Arizona!B20+California!B20+Colorado!B20+Hawaii!B20+Idaho!B20+Montana!B20+Nevada!B20+'New Mexico'!B20+'North Dakota'!B20+Oregon!B20+'South Dakota'!B20+Utah!B20+Washington!B20+Wyoming!B20</f>
        <v>40000</v>
      </c>
      <c r="C20" s="16">
        <f>Alaska!C20+Arizona!C20+California!C20+Colorado!C20+Hawaii!C20+Idaho!C20+Montana!C20+Nevada!C20+'New Mexico'!C20+'North Dakota'!C20+Oregon!C20+'South Dakota'!C20+Utah!C20+Washington!C20+Wyoming!C20</f>
        <v>203000</v>
      </c>
      <c r="D20" s="16">
        <f>Alaska!D20+Arizona!D20+California!D20+Colorado!D20+Hawaii!D20+Idaho!D20+Montana!D20+Nevada!D20+'New Mexico'!D20+'North Dakota'!D20+Oregon!D20+'South Dakota'!D20+Utah!D20+Washington!D20+Wyoming!D20</f>
        <v>399000</v>
      </c>
      <c r="E20" s="16">
        <f>Alaska!E20+Arizona!E20+California!E20+Colorado!E20+Hawaii!E20+Idaho!E20+Montana!E20+Nevada!E20+'New Mexico'!E20+'North Dakota'!E20+Oregon!E20+'South Dakota'!E20+Utah!E20+Washington!E20+Wyoming!E20</f>
        <v>157000</v>
      </c>
      <c r="F20" s="16">
        <f>Alaska!F20+Arizona!F20+California!F20+Colorado!F20+Hawaii!F20+Idaho!F20+Montana!F20+Nevada!F20+'New Mexico'!F20+'North Dakota'!F20+Oregon!F20+'South Dakota'!F20+Utah!F20+Washington!F20+Wyoming!F20</f>
        <v>752000</v>
      </c>
      <c r="G20" s="16">
        <f>Alaska!G20+Arizona!G20+California!G20+Colorado!G20+Hawaii!G20+Idaho!G20+Montana!G20+Nevada!G20+'New Mexico'!G20+'North Dakota'!G20+Oregon!G20+'South Dakota'!G20+Utah!G20+Washington!G20+Wyoming!G20</f>
        <v>384000</v>
      </c>
      <c r="H20" s="38">
        <f>(E20+F20+G20)/SUM(B20:G20)</f>
        <v>0.66821705426356592</v>
      </c>
      <c r="I20" s="75">
        <f>SUM(B20:G20)</f>
        <v>1935000</v>
      </c>
    </row>
    <row r="21" spans="1:9" ht="15.75" x14ac:dyDescent="0.25">
      <c r="A21" s="4" t="s">
        <v>4</v>
      </c>
      <c r="B21" s="16">
        <f>Alaska!B21+Arizona!B21+California!B21+Colorado!B21+Hawaii!B21+Idaho!B21+Montana!B21+Nevada!B21+'New Mexico'!B21+'North Dakota'!B21+Oregon!B21+'South Dakota'!B21+Utah!B21+Washington!B21+Wyoming!B21</f>
        <v>4000</v>
      </c>
      <c r="C21" s="16">
        <f>Alaska!C21+Arizona!C21+California!C21+Colorado!C21+Hawaii!C21+Idaho!C21+Montana!C21+Nevada!C21+'New Mexico'!C21+'North Dakota'!C21+Oregon!C21+'South Dakota'!C21+Utah!C21+Washington!C21+Wyoming!C21</f>
        <v>31000</v>
      </c>
      <c r="D21" s="16">
        <f>Alaska!D21+Arizona!D21+California!D21+Colorado!D21+Hawaii!D21+Idaho!D21+Montana!D21+Nevada!D21+'New Mexico'!D21+'North Dakota'!D21+Oregon!D21+'South Dakota'!D21+Utah!D21+Washington!D21+Wyoming!D21</f>
        <v>96000</v>
      </c>
      <c r="E21" s="16">
        <f>Alaska!E21+Arizona!E21+California!E21+Colorado!E21+Hawaii!E21+Idaho!E21+Montana!E21+Nevada!E21+'New Mexico'!E21+'North Dakota'!E21+Oregon!E21+'South Dakota'!E21+Utah!E21+Washington!E21+Wyoming!E21</f>
        <v>52000</v>
      </c>
      <c r="F21" s="16">
        <f>Alaska!F21+Arizona!F21+California!F21+Colorado!F21+Hawaii!F21+Idaho!F21+Montana!F21+Nevada!F21+'New Mexico'!F21+'North Dakota'!F21+Oregon!F21+'South Dakota'!F21+Utah!F21+Washington!F21+Wyoming!F21</f>
        <v>278000</v>
      </c>
      <c r="G21" s="16">
        <f>Alaska!G21+Arizona!G21+California!G21+Colorado!G21+Hawaii!G21+Idaho!G21+Montana!G21+Nevada!G21+'New Mexico'!G21+'North Dakota'!G21+Oregon!G21+'South Dakota'!G21+Utah!G21+Washington!G21+Wyoming!G21</f>
        <v>176000</v>
      </c>
      <c r="H21" s="38">
        <f t="shared" ref="H21:H30" si="1">(E21+F21+G21)/SUM(B21:G21)</f>
        <v>0.79434850863422291</v>
      </c>
      <c r="I21" s="75">
        <f t="shared" ref="I21:I30" si="2">SUM(B21:G21)</f>
        <v>637000</v>
      </c>
    </row>
    <row r="22" spans="1:9" ht="15.75" x14ac:dyDescent="0.25">
      <c r="A22" s="4" t="s">
        <v>5</v>
      </c>
      <c r="B22" s="16">
        <f>Alaska!B22+Arizona!B22+California!B22+Colorado!B22+Hawaii!B22+Idaho!B22+Montana!B22+Nevada!B22+'New Mexico'!B22+'North Dakota'!B22+Oregon!B22+'South Dakota'!B22+Utah!B22+Washington!B22+Wyoming!B22</f>
        <v>0</v>
      </c>
      <c r="C22" s="16">
        <f>Alaska!C22+Arizona!C22+California!C22+Colorado!C22+Hawaii!C22+Idaho!C22+Montana!C22+Nevada!C22+'New Mexico'!C22+'North Dakota'!C22+Oregon!C22+'South Dakota'!C22+Utah!C22+Washington!C22+Wyoming!C22</f>
        <v>0</v>
      </c>
      <c r="D22" s="16">
        <f>Alaska!D22+Arizona!D22+California!D22+Colorado!D22+Hawaii!D22+Idaho!D22+Montana!D22+Nevada!D22+'New Mexico'!D22+'North Dakota'!D22+Oregon!D22+'South Dakota'!D22+Utah!D22+Washington!D22+Wyoming!D22</f>
        <v>1000</v>
      </c>
      <c r="E22" s="16">
        <f>Alaska!E22+Arizona!E22+California!E22+Colorado!E22+Hawaii!E22+Idaho!E22+Montana!E22+Nevada!E22+'New Mexico'!E22+'North Dakota'!E22+Oregon!E22+'South Dakota'!E22+Utah!E22+Washington!E22+Wyoming!E22</f>
        <v>0</v>
      </c>
      <c r="F22" s="16">
        <f>Alaska!F22+Arizona!F22+California!F22+Colorado!F22+Hawaii!F22+Idaho!F22+Montana!F22+Nevada!F22+'New Mexico'!F22+'North Dakota'!F22+Oregon!F22+'South Dakota'!F22+Utah!F22+Washington!F22+Wyoming!F22</f>
        <v>19000</v>
      </c>
      <c r="G22" s="16">
        <f>Alaska!G22+Arizona!G22+California!G22+Colorado!G22+Hawaii!G22+Idaho!G22+Montana!G22+Nevada!G22+'New Mexico'!G22+'North Dakota'!G22+Oregon!G22+'South Dakota'!G22+Utah!G22+Washington!G22+Wyoming!G22</f>
        <v>55000</v>
      </c>
      <c r="H22" s="38">
        <f t="shared" si="1"/>
        <v>0.98666666666666669</v>
      </c>
      <c r="I22" s="75">
        <f t="shared" si="2"/>
        <v>75000</v>
      </c>
    </row>
    <row r="23" spans="1:9" ht="15.75" x14ac:dyDescent="0.25">
      <c r="A23" s="4" t="s">
        <v>14</v>
      </c>
      <c r="B23" s="16">
        <f>Alaska!B23+Arizona!B23+California!B23+Colorado!B23+Hawaii!B23+Idaho!B23+Montana!B23+Nevada!B23+'New Mexico'!B23+'North Dakota'!B23+Oregon!B23+'South Dakota'!B23+Utah!B23+Washington!B23+Wyoming!B23</f>
        <v>8000</v>
      </c>
      <c r="C23" s="16">
        <f>Alaska!C23+Arizona!C23+California!C23+Colorado!C23+Hawaii!C23+Idaho!C23+Montana!C23+Nevada!C23+'New Mexico'!C23+'North Dakota'!C23+Oregon!C23+'South Dakota'!C23+Utah!C23+Washington!C23+Wyoming!C23</f>
        <v>47000</v>
      </c>
      <c r="D23" s="16">
        <f>Alaska!D23+Arizona!D23+California!D23+Colorado!D23+Hawaii!D23+Idaho!D23+Montana!D23+Nevada!D23+'New Mexico'!D23+'North Dakota'!D23+Oregon!D23+'South Dakota'!D23+Utah!D23+Washington!D23+Wyoming!D23</f>
        <v>114000</v>
      </c>
      <c r="E23" s="16">
        <f>Alaska!E23+Arizona!E23+California!E23+Colorado!E23+Hawaii!E23+Idaho!E23+Montana!E23+Nevada!E23+'New Mexico'!E23+'North Dakota'!E23+Oregon!E23+'South Dakota'!E23+Utah!E23+Washington!E23+Wyoming!E23</f>
        <v>57000</v>
      </c>
      <c r="F23" s="16">
        <f>Alaska!F23+Arizona!F23+California!F23+Colorado!F23+Hawaii!F23+Idaho!F23+Montana!F23+Nevada!F23+'New Mexico'!F23+'North Dakota'!F23+Oregon!F23+'South Dakota'!F23+Utah!F23+Washington!F23+Wyoming!F23</f>
        <v>299000</v>
      </c>
      <c r="G23" s="16">
        <f>Alaska!G23+Arizona!G23+California!G23+Colorado!G23+Hawaii!G23+Idaho!G23+Montana!G23+Nevada!G23+'New Mexico'!G23+'North Dakota'!G23+Oregon!G23+'South Dakota'!G23+Utah!G23+Washington!G23+Wyoming!G23</f>
        <v>129000</v>
      </c>
      <c r="H23" s="38">
        <f t="shared" si="1"/>
        <v>0.74159021406727832</v>
      </c>
      <c r="I23" s="75">
        <f t="shared" si="2"/>
        <v>654000</v>
      </c>
    </row>
    <row r="24" spans="1:9" ht="15.75" x14ac:dyDescent="0.25">
      <c r="A24" s="4" t="s">
        <v>6</v>
      </c>
      <c r="B24" s="16">
        <f>Alaska!B24+Arizona!B24+California!B24+Colorado!B24+Hawaii!B24+Idaho!B24+Montana!B24+Nevada!B24+'New Mexico'!B24+'North Dakota'!B24+Oregon!B24+'South Dakota'!B24+Utah!B24+Washington!B24+Wyoming!B24</f>
        <v>5000</v>
      </c>
      <c r="C24" s="16">
        <f>Alaska!C24+Arizona!C24+California!C24+Colorado!C24+Hawaii!C24+Idaho!C24+Montana!C24+Nevada!C24+'New Mexico'!C24+'North Dakota'!C24+Oregon!C24+'South Dakota'!C24+Utah!C24+Washington!C24+Wyoming!C24</f>
        <v>25000</v>
      </c>
      <c r="D24" s="16">
        <f>Alaska!D24+Arizona!D24+California!D24+Colorado!D24+Hawaii!D24+Idaho!D24+Montana!D24+Nevada!D24+'New Mexico'!D24+'North Dakota'!D24+Oregon!D24+'South Dakota'!D24+Utah!D24+Washington!D24+Wyoming!D24</f>
        <v>77000</v>
      </c>
      <c r="E24" s="16">
        <f>Alaska!E24+Arizona!E24+California!E24+Colorado!E24+Hawaii!E24+Idaho!E24+Montana!E24+Nevada!E24+'New Mexico'!E24+'North Dakota'!E24+Oregon!E24+'South Dakota'!E24+Utah!E24+Washington!E24+Wyoming!E24</f>
        <v>40000</v>
      </c>
      <c r="F24" s="16">
        <f>Alaska!F24+Arizona!F24+California!F24+Colorado!F24+Hawaii!F24+Idaho!F24+Montana!F24+Nevada!F24+'New Mexico'!F24+'North Dakota'!F24+Oregon!F24+'South Dakota'!F24+Utah!F24+Washington!F24+Wyoming!F24</f>
        <v>259000</v>
      </c>
      <c r="G24" s="16">
        <f>Alaska!G24+Arizona!G24+California!G24+Colorado!G24+Hawaii!G24+Idaho!G24+Montana!G24+Nevada!G24+'New Mexico'!G24+'North Dakota'!G24+Oregon!G24+'South Dakota'!G24+Utah!G24+Washington!G24+Wyoming!G24</f>
        <v>309000</v>
      </c>
      <c r="H24" s="38">
        <f t="shared" si="1"/>
        <v>0.85034965034965038</v>
      </c>
      <c r="I24" s="75">
        <f t="shared" si="2"/>
        <v>715000</v>
      </c>
    </row>
    <row r="25" spans="1:9" ht="15.75" x14ac:dyDescent="0.25">
      <c r="A25" s="4" t="s">
        <v>13</v>
      </c>
      <c r="B25" s="16">
        <f>Alaska!B25+Arizona!B25+California!B25+Colorado!B25+Hawaii!B25+Idaho!B25+Montana!B25+Nevada!B25+'New Mexico'!B25+'North Dakota'!B25+Oregon!B25+'South Dakota'!B25+Utah!B25+Washington!B25+Wyoming!B25</f>
        <v>4000</v>
      </c>
      <c r="C25" s="16">
        <f>Alaska!C25+Arizona!C25+California!C25+Colorado!C25+Hawaii!C25+Idaho!C25+Montana!C25+Nevada!C25+'New Mexico'!C25+'North Dakota'!C25+Oregon!C25+'South Dakota'!C25+Utah!C25+Washington!C25+Wyoming!C25</f>
        <v>32000</v>
      </c>
      <c r="D25" s="16">
        <f>Alaska!D25+Arizona!D25+California!D25+Colorado!D25+Hawaii!D25+Idaho!D25+Montana!D25+Nevada!D25+'New Mexico'!D25+'North Dakota'!D25+Oregon!D25+'South Dakota'!D25+Utah!D25+Washington!D25+Wyoming!D25</f>
        <v>80000</v>
      </c>
      <c r="E25" s="16">
        <f>Alaska!E25+Arizona!E25+California!E25+Colorado!E25+Hawaii!E25+Idaho!E25+Montana!E25+Nevada!E25+'New Mexico'!E25+'North Dakota'!E25+Oregon!E25+'South Dakota'!E25+Utah!E25+Washington!E25+Wyoming!E25</f>
        <v>110000</v>
      </c>
      <c r="F25" s="16">
        <f>Alaska!F25+Arizona!F25+California!F25+Colorado!F25+Hawaii!F25+Idaho!F25+Montana!F25+Nevada!F25+'New Mexico'!F25+'North Dakota'!F25+Oregon!F25+'South Dakota'!F25+Utah!F25+Washington!F25+Wyoming!F25</f>
        <v>157000</v>
      </c>
      <c r="G25" s="16">
        <f>Alaska!G25+Arizona!G25+California!G25+Colorado!G25+Hawaii!G25+Idaho!G25+Montana!G25+Nevada!G25+'New Mexico'!G25+'North Dakota'!G25+Oregon!G25+'South Dakota'!G25+Utah!G25+Washington!G25+Wyoming!G25</f>
        <v>164000</v>
      </c>
      <c r="H25" s="38">
        <f t="shared" si="1"/>
        <v>0.78793418647166358</v>
      </c>
      <c r="I25" s="75">
        <f t="shared" si="2"/>
        <v>547000</v>
      </c>
    </row>
    <row r="26" spans="1:9" ht="15.75" x14ac:dyDescent="0.25">
      <c r="A26" s="4" t="s">
        <v>7</v>
      </c>
      <c r="B26" s="16">
        <f>Alaska!B26+Arizona!B26+California!B26+Colorado!B26+Hawaii!B26+Idaho!B26+Montana!B26+Nevada!B26+'New Mexico'!B26+'North Dakota'!B26+Oregon!B26+'South Dakota'!B26+Utah!B26+Washington!B26+Wyoming!B26</f>
        <v>20000</v>
      </c>
      <c r="C26" s="16">
        <f>Alaska!C26+Arizona!C26+California!C26+Colorado!C26+Hawaii!C26+Idaho!C26+Montana!C26+Nevada!C26+'New Mexico'!C26+'North Dakota'!C26+Oregon!C26+'South Dakota'!C26+Utah!C26+Washington!C26+Wyoming!C26</f>
        <v>83000</v>
      </c>
      <c r="D26" s="16">
        <f>Alaska!D26+Arizona!D26+California!D26+Colorado!D26+Hawaii!D26+Idaho!D26+Montana!D26+Nevada!D26+'New Mexico'!D26+'North Dakota'!D26+Oregon!D26+'South Dakota'!D26+Utah!D26+Washington!D26+Wyoming!D26</f>
        <v>119000</v>
      </c>
      <c r="E26" s="16">
        <f>Alaska!E26+Arizona!E26+California!E26+Colorado!E26+Hawaii!E26+Idaho!E26+Montana!E26+Nevada!E26+'New Mexico'!E26+'North Dakota'!E26+Oregon!E26+'South Dakota'!E26+Utah!E26+Washington!E26+Wyoming!E26</f>
        <v>50000</v>
      </c>
      <c r="F26" s="16">
        <f>Alaska!F26+Arizona!F26+California!F26+Colorado!F26+Hawaii!F26+Idaho!F26+Montana!F26+Nevada!F26+'New Mexico'!F26+'North Dakota'!F26+Oregon!F26+'South Dakota'!F26+Utah!F26+Washington!F26+Wyoming!F26</f>
        <v>33000</v>
      </c>
      <c r="G26" s="16">
        <f>Alaska!G26+Arizona!G26+California!G26+Colorado!G26+Hawaii!G26+Idaho!G26+Montana!G26+Nevada!G26+'New Mexico'!G26+'North Dakota'!G26+Oregon!G26+'South Dakota'!G26+Utah!G26+Washington!G26+Wyoming!G26</f>
        <v>8000</v>
      </c>
      <c r="H26" s="38">
        <f t="shared" si="1"/>
        <v>0.29073482428115016</v>
      </c>
      <c r="I26" s="75">
        <f t="shared" si="2"/>
        <v>313000</v>
      </c>
    </row>
    <row r="27" spans="1:9" ht="15.75" x14ac:dyDescent="0.25">
      <c r="A27" s="4" t="s">
        <v>15</v>
      </c>
      <c r="B27" s="16">
        <f>Alaska!B27+Arizona!B27+California!B27+Colorado!B27+Hawaii!B27+Idaho!B27+Montana!B27+Nevada!B27+'New Mexico'!B27+'North Dakota'!B27+Oregon!B27+'South Dakota'!B27+Utah!B27+Washington!B27+Wyoming!B27</f>
        <v>563000</v>
      </c>
      <c r="C27" s="16">
        <f>Alaska!C27+Arizona!C27+California!C27+Colorado!C27+Hawaii!C27+Idaho!C27+Montana!C27+Nevada!C27+'New Mexico'!C27+'North Dakota'!C27+Oregon!C27+'South Dakota'!C27+Utah!C27+Washington!C27+Wyoming!C27</f>
        <v>673000</v>
      </c>
      <c r="D27" s="16">
        <f>Alaska!D27+Arizona!D27+California!D27+Colorado!D27+Hawaii!D27+Idaho!D27+Montana!D27+Nevada!D27+'New Mexico'!D27+'North Dakota'!D27+Oregon!D27+'South Dakota'!D27+Utah!D27+Washington!D27+Wyoming!D27</f>
        <v>563000</v>
      </c>
      <c r="E27" s="16">
        <f>Alaska!E27+Arizona!E27+California!E27+Colorado!E27+Hawaii!E27+Idaho!E27+Montana!E27+Nevada!E27+'New Mexico'!E27+'North Dakota'!E27+Oregon!E27+'South Dakota'!E27+Utah!E27+Washington!E27+Wyoming!E27</f>
        <v>169000</v>
      </c>
      <c r="F27" s="16">
        <f>Alaska!F27+Arizona!F27+California!F27+Colorado!F27+Hawaii!F27+Idaho!F27+Montana!F27+Nevada!F27+'New Mexico'!F27+'North Dakota'!F27+Oregon!F27+'South Dakota'!F27+Utah!F27+Washington!F27+Wyoming!F27</f>
        <v>248000</v>
      </c>
      <c r="G27" s="16">
        <f>Alaska!G27+Arizona!G27+California!G27+Colorado!G27+Hawaii!G27+Idaho!G27+Montana!G27+Nevada!G27+'New Mexico'!G27+'North Dakota'!G27+Oregon!G27+'South Dakota'!G27+Utah!G27+Washington!G27+Wyoming!G27</f>
        <v>39000</v>
      </c>
      <c r="H27" s="38">
        <f t="shared" si="1"/>
        <v>0.20221729490022172</v>
      </c>
      <c r="I27" s="75">
        <f t="shared" si="2"/>
        <v>2255000</v>
      </c>
    </row>
    <row r="28" spans="1:9" ht="15.75" x14ac:dyDescent="0.25">
      <c r="A28" s="4" t="s">
        <v>8</v>
      </c>
      <c r="B28" s="16">
        <f>Alaska!B28+Arizona!B28+California!B28+Colorado!B28+Hawaii!B28+Idaho!B28+Montana!B28+Nevada!B28+'New Mexico'!B28+'North Dakota'!B28+Oregon!B28+'South Dakota'!B28+Utah!B28+Washington!B28+Wyoming!B28</f>
        <v>242000</v>
      </c>
      <c r="C28" s="16">
        <f>Alaska!C28+Arizona!C28+California!C28+Colorado!C28+Hawaii!C28+Idaho!C28+Montana!C28+Nevada!C28+'New Mexico'!C28+'North Dakota'!C28+Oregon!C28+'South Dakota'!C28+Utah!C28+Washington!C28+Wyoming!C28</f>
        <v>870000</v>
      </c>
      <c r="D28" s="16">
        <f>Alaska!D28+Arizona!D28+California!D28+Colorado!D28+Hawaii!D28+Idaho!D28+Montana!D28+Nevada!D28+'New Mexico'!D28+'North Dakota'!D28+Oregon!D28+'South Dakota'!D28+Utah!D28+Washington!D28+Wyoming!D28</f>
        <v>1104000</v>
      </c>
      <c r="E28" s="16">
        <f>Alaska!E28+Arizona!E28+California!E28+Colorado!E28+Hawaii!E28+Idaho!E28+Montana!E28+Nevada!E28+'New Mexico'!E28+'North Dakota'!E28+Oregon!E28+'South Dakota'!E28+Utah!E28+Washington!E28+Wyoming!E28</f>
        <v>325000</v>
      </c>
      <c r="F28" s="16">
        <f>Alaska!F28+Arizona!F28+California!F28+Colorado!F28+Hawaii!F28+Idaho!F28+Montana!F28+Nevada!F28+'New Mexico'!F28+'North Dakota'!F28+Oregon!F28+'South Dakota'!F28+Utah!F28+Washington!F28+Wyoming!F28</f>
        <v>704000</v>
      </c>
      <c r="G28" s="16">
        <f>Alaska!G28+Arizona!G28+California!G28+Colorado!G28+Hawaii!G28+Idaho!G28+Montana!G28+Nevada!G28+'New Mexico'!G28+'North Dakota'!G28+Oregon!G28+'South Dakota'!G28+Utah!G28+Washington!G28+Wyoming!G28</f>
        <v>128000</v>
      </c>
      <c r="H28" s="38">
        <f t="shared" si="1"/>
        <v>0.34301808479098728</v>
      </c>
      <c r="I28" s="75">
        <f t="shared" si="2"/>
        <v>3373000</v>
      </c>
    </row>
    <row r="29" spans="1:9" ht="15.75" x14ac:dyDescent="0.25">
      <c r="A29" s="4" t="s">
        <v>9</v>
      </c>
      <c r="B29" s="16">
        <f>Alaska!B29+Arizona!B29+California!B29+Colorado!B29+Hawaii!B29+Idaho!B29+Montana!B29+Nevada!B29+'New Mexico'!B29+'North Dakota'!B29+Oregon!B29+'South Dakota'!B29+Utah!B29+Washington!B29+Wyoming!B29</f>
        <v>594000</v>
      </c>
      <c r="C29" s="16">
        <f>Alaska!C29+Arizona!C29+California!C29+Colorado!C29+Hawaii!C29+Idaho!C29+Montana!C29+Nevada!C29+'New Mexico'!C29+'North Dakota'!C29+Oregon!C29+'South Dakota'!C29+Utah!C29+Washington!C29+Wyoming!C29</f>
        <v>824000</v>
      </c>
      <c r="D29" s="16">
        <f>Alaska!D29+Arizona!D29+California!D29+Colorado!D29+Hawaii!D29+Idaho!D29+Montana!D29+Nevada!D29+'New Mexico'!D29+'North Dakota'!D29+Oregon!D29+'South Dakota'!D29+Utah!D29+Washington!D29+Wyoming!D29</f>
        <v>553000</v>
      </c>
      <c r="E29" s="16">
        <f>Alaska!E29+Arizona!E29+California!E29+Colorado!E29+Hawaii!E29+Idaho!E29+Montana!E29+Nevada!E29+'New Mexico'!E29+'North Dakota'!E29+Oregon!E29+'South Dakota'!E29+Utah!E29+Washington!E29+Wyoming!E29</f>
        <v>167000</v>
      </c>
      <c r="F29" s="16">
        <f>Alaska!F29+Arizona!F29+California!F29+Colorado!F29+Hawaii!F29+Idaho!F29+Montana!F29+Nevada!F29+'New Mexico'!F29+'North Dakota'!F29+Oregon!F29+'South Dakota'!F29+Utah!F29+Washington!F29+Wyoming!F29</f>
        <v>157000</v>
      </c>
      <c r="G29" s="16">
        <f>Alaska!G29+Arizona!G29+California!G29+Colorado!G29+Hawaii!G29+Idaho!G29+Montana!G29+Nevada!G29+'New Mexico'!G29+'North Dakota'!G29+Oregon!G29+'South Dakota'!G29+Utah!G29+Washington!G29+Wyoming!G29</f>
        <v>32000</v>
      </c>
      <c r="H29" s="38">
        <f t="shared" si="1"/>
        <v>0.15298667812634292</v>
      </c>
      <c r="I29" s="75">
        <f t="shared" si="2"/>
        <v>2327000</v>
      </c>
    </row>
    <row r="30" spans="1:9" ht="15.75" x14ac:dyDescent="0.25">
      <c r="A30" s="5" t="s">
        <v>10</v>
      </c>
      <c r="B30" s="41">
        <f>SUM(B20:B29)</f>
        <v>1480000</v>
      </c>
      <c r="C30" s="41">
        <f t="shared" ref="C30:G30" si="3">SUM(C20:C29)</f>
        <v>2788000</v>
      </c>
      <c r="D30" s="41">
        <f t="shared" si="3"/>
        <v>3106000</v>
      </c>
      <c r="E30" s="41">
        <f t="shared" si="3"/>
        <v>1127000</v>
      </c>
      <c r="F30" s="41">
        <f t="shared" si="3"/>
        <v>2906000</v>
      </c>
      <c r="G30" s="41">
        <f t="shared" si="3"/>
        <v>1424000</v>
      </c>
      <c r="H30" s="42">
        <f t="shared" si="1"/>
        <v>0.42529810614916996</v>
      </c>
      <c r="I30" s="75">
        <f t="shared" si="2"/>
        <v>12831000</v>
      </c>
    </row>
    <row r="34" spans="1:1" ht="21" x14ac:dyDescent="0.35">
      <c r="A34" s="52" t="s">
        <v>50</v>
      </c>
    </row>
  </sheetData>
  <mergeCells count="1">
    <mergeCell ref="A18:G18"/>
  </mergeCells>
  <conditionalFormatting sqref="D5:D15">
    <cfRule type="top10" dxfId="31" priority="2" rank="3"/>
  </conditionalFormatting>
  <conditionalFormatting sqref="H20:H30">
    <cfRule type="cellIs" dxfId="30" priority="1" operator="greaterThanOrEqual">
      <formula>0.5</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9A90-9FB8-4BFE-90FD-31B5ED281757}">
  <dimension ref="A1:I33"/>
  <sheetViews>
    <sheetView workbookViewId="0">
      <selection activeCell="A29" sqref="A29"/>
    </sheetView>
  </sheetViews>
  <sheetFormatPr defaultRowHeight="15" x14ac:dyDescent="0.25"/>
  <cols>
    <col min="1" max="1" width="42.85546875" customWidth="1"/>
    <col min="2" max="2" width="21.5703125"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9.28515625" customWidth="1"/>
    <col min="9" max="9" width="24.28515625" bestFit="1" customWidth="1"/>
    <col min="10" max="10" width="16.7109375" bestFit="1" customWidth="1"/>
    <col min="11" max="11" width="23.5703125" bestFit="1" customWidth="1"/>
  </cols>
  <sheetData>
    <row r="1" spans="1:6" ht="26.25" x14ac:dyDescent="0.4">
      <c r="A1" s="53" t="s">
        <v>44</v>
      </c>
    </row>
    <row r="4" spans="1:6" ht="18" customHeight="1" x14ac:dyDescent="0.25">
      <c r="A4" s="6" t="s">
        <v>0</v>
      </c>
      <c r="B4" s="7" t="s">
        <v>22</v>
      </c>
      <c r="C4" s="7" t="s">
        <v>23</v>
      </c>
      <c r="D4" s="8" t="s">
        <v>3</v>
      </c>
    </row>
    <row r="5" spans="1:6" ht="27" customHeight="1" x14ac:dyDescent="0.25">
      <c r="A5" s="4" t="s">
        <v>12</v>
      </c>
      <c r="B5" s="16">
        <v>47750</v>
      </c>
      <c r="C5" s="15">
        <v>56060</v>
      </c>
      <c r="D5" s="33">
        <f>(C5-B5)/B5</f>
        <v>0.17403141361256544</v>
      </c>
      <c r="E5" s="33"/>
    </row>
    <row r="6" spans="1:6" ht="15.75" x14ac:dyDescent="0.25">
      <c r="A6" s="4" t="s">
        <v>4</v>
      </c>
      <c r="B6" s="16">
        <v>17660</v>
      </c>
      <c r="C6" s="15">
        <v>20790</v>
      </c>
      <c r="D6" s="33">
        <f t="shared" ref="D6:D15" si="0">(C6-B6)/B6</f>
        <v>0.17723669309173273</v>
      </c>
      <c r="E6" s="33"/>
    </row>
    <row r="7" spans="1:6" ht="27" customHeight="1" x14ac:dyDescent="0.25">
      <c r="A7" s="4" t="s">
        <v>5</v>
      </c>
      <c r="B7" s="16">
        <v>1730</v>
      </c>
      <c r="C7" s="15">
        <v>2100</v>
      </c>
      <c r="D7" s="33">
        <f t="shared" si="0"/>
        <v>0.2138728323699422</v>
      </c>
      <c r="E7" s="33"/>
    </row>
    <row r="8" spans="1:6" ht="27" customHeight="1" x14ac:dyDescent="0.25">
      <c r="A8" s="4" t="s">
        <v>14</v>
      </c>
      <c r="B8" s="16">
        <v>15390</v>
      </c>
      <c r="C8" s="15">
        <v>18380</v>
      </c>
      <c r="D8" s="33">
        <f t="shared" si="0"/>
        <v>0.19428200129954515</v>
      </c>
      <c r="E8" s="33"/>
    </row>
    <row r="9" spans="1:6" ht="15.75" x14ac:dyDescent="0.25">
      <c r="A9" s="4" t="s">
        <v>6</v>
      </c>
      <c r="B9" s="16">
        <v>20690</v>
      </c>
      <c r="C9" s="15">
        <v>23620</v>
      </c>
      <c r="D9" s="33">
        <f t="shared" si="0"/>
        <v>0.1416143064282262</v>
      </c>
      <c r="E9" s="33"/>
    </row>
    <row r="10" spans="1:6" ht="27" customHeight="1" x14ac:dyDescent="0.25">
      <c r="A10" s="4" t="s">
        <v>13</v>
      </c>
      <c r="B10" s="16">
        <v>13490</v>
      </c>
      <c r="C10" s="15">
        <v>16860</v>
      </c>
      <c r="D10" s="33">
        <f t="shared" si="0"/>
        <v>0.24981467753891773</v>
      </c>
      <c r="E10" s="33"/>
    </row>
    <row r="11" spans="1:6" ht="27" customHeight="1" x14ac:dyDescent="0.25">
      <c r="A11" s="4" t="s">
        <v>7</v>
      </c>
      <c r="B11" s="16">
        <v>7530</v>
      </c>
      <c r="C11" s="15">
        <v>10080</v>
      </c>
      <c r="D11" s="33">
        <f t="shared" si="0"/>
        <v>0.3386454183266932</v>
      </c>
      <c r="E11" s="33"/>
    </row>
    <row r="12" spans="1:6" ht="15.75" customHeight="1" x14ac:dyDescent="0.25">
      <c r="A12" s="4" t="s">
        <v>15</v>
      </c>
      <c r="B12" s="16">
        <v>56300</v>
      </c>
      <c r="C12" s="15">
        <v>64640</v>
      </c>
      <c r="D12" s="33">
        <f t="shared" si="0"/>
        <v>0.14813499111900533</v>
      </c>
      <c r="E12" s="33"/>
    </row>
    <row r="13" spans="1:6" ht="15.75" customHeight="1" x14ac:dyDescent="0.25">
      <c r="A13" s="4" t="s">
        <v>8</v>
      </c>
      <c r="B13" s="18">
        <v>83840</v>
      </c>
      <c r="C13" s="14">
        <v>95680</v>
      </c>
      <c r="D13" s="33">
        <f t="shared" si="0"/>
        <v>0.14122137404580154</v>
      </c>
      <c r="E13" s="33"/>
    </row>
    <row r="14" spans="1:6" ht="15.75" x14ac:dyDescent="0.25">
      <c r="A14" s="4" t="s">
        <v>9</v>
      </c>
      <c r="B14" s="16">
        <v>81810</v>
      </c>
      <c r="C14" s="15">
        <v>93160</v>
      </c>
      <c r="D14" s="33">
        <f t="shared" si="0"/>
        <v>0.13873609583180541</v>
      </c>
      <c r="E14" s="33"/>
    </row>
    <row r="15" spans="1:6" ht="15.75" x14ac:dyDescent="0.25">
      <c r="A15" s="5" t="s">
        <v>10</v>
      </c>
      <c r="B15" s="13">
        <f>SUM(B5:B14)</f>
        <v>346190</v>
      </c>
      <c r="C15" s="13">
        <f>SUM(C5:C14)</f>
        <v>401370</v>
      </c>
      <c r="D15" s="34">
        <f t="shared" si="0"/>
        <v>0.15939224125480228</v>
      </c>
    </row>
    <row r="16" spans="1:6" x14ac:dyDescent="0.25">
      <c r="A16" s="2" t="s">
        <v>11</v>
      </c>
      <c r="B16" s="1"/>
      <c r="C16" s="1"/>
      <c r="D16" s="1"/>
      <c r="F16" s="3"/>
    </row>
    <row r="18" spans="1:9" x14ac:dyDescent="0.25">
      <c r="A18" s="142" t="s">
        <v>41</v>
      </c>
      <c r="B18" s="142"/>
      <c r="C18" s="142"/>
      <c r="D18" s="142"/>
      <c r="E18" s="142"/>
      <c r="F18" s="142"/>
      <c r="G18" s="142"/>
      <c r="H18" s="43"/>
    </row>
    <row r="19" spans="1:9" ht="60.75"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3000</v>
      </c>
      <c r="D20" s="40">
        <v>5000</v>
      </c>
      <c r="E20" s="40">
        <v>2000</v>
      </c>
      <c r="F20" s="40">
        <v>5000</v>
      </c>
      <c r="G20" s="40">
        <v>3000</v>
      </c>
      <c r="H20" s="38">
        <f>(E20+F20+G20)/SUM(B20:G20)</f>
        <v>0.55555555555555558</v>
      </c>
      <c r="I20" s="56">
        <f>SUM(B20:G20)</f>
        <v>18000</v>
      </c>
    </row>
    <row r="21" spans="1:9" ht="15.75" x14ac:dyDescent="0.25">
      <c r="A21" s="4" t="s">
        <v>4</v>
      </c>
      <c r="B21" s="40">
        <v>0</v>
      </c>
      <c r="C21" s="40">
        <v>0</v>
      </c>
      <c r="D21" s="40">
        <v>1000</v>
      </c>
      <c r="E21" s="40">
        <v>0</v>
      </c>
      <c r="F21" s="40">
        <v>3000</v>
      </c>
      <c r="G21" s="40">
        <v>2000</v>
      </c>
      <c r="H21" s="38">
        <f t="shared" ref="H21:H30" si="1">(E21+F21+G21)/SUM(B21:G21)</f>
        <v>0.83333333333333337</v>
      </c>
      <c r="I21" s="56">
        <f t="shared" ref="I21:I30" si="2">SUM(B21:G21)</f>
        <v>6000</v>
      </c>
    </row>
    <row r="22" spans="1:9" ht="15.75" x14ac:dyDescent="0.25">
      <c r="A22" s="4" t="s">
        <v>5</v>
      </c>
      <c r="B22" s="40">
        <v>0</v>
      </c>
      <c r="C22" s="40">
        <v>0</v>
      </c>
      <c r="D22" s="40">
        <v>0</v>
      </c>
      <c r="E22" s="40">
        <v>0</v>
      </c>
      <c r="F22" s="40">
        <v>0</v>
      </c>
      <c r="G22" s="40">
        <v>1000</v>
      </c>
      <c r="H22" s="38">
        <f t="shared" si="1"/>
        <v>1</v>
      </c>
      <c r="I22" s="56">
        <f t="shared" si="2"/>
        <v>1000</v>
      </c>
    </row>
    <row r="23" spans="1:9" ht="15.75" x14ac:dyDescent="0.25">
      <c r="A23" s="4" t="s">
        <v>14</v>
      </c>
      <c r="B23" s="40">
        <v>0</v>
      </c>
      <c r="C23" s="40">
        <v>1000</v>
      </c>
      <c r="D23" s="40">
        <v>1000</v>
      </c>
      <c r="E23" s="40">
        <v>1000</v>
      </c>
      <c r="F23" s="40">
        <v>3000</v>
      </c>
      <c r="G23" s="40">
        <v>1000</v>
      </c>
      <c r="H23" s="38">
        <f t="shared" si="1"/>
        <v>0.7142857142857143</v>
      </c>
      <c r="I23" s="56">
        <f t="shared" si="2"/>
        <v>7000</v>
      </c>
    </row>
    <row r="24" spans="1:9" ht="15.75" x14ac:dyDescent="0.25">
      <c r="A24" s="4" t="s">
        <v>6</v>
      </c>
      <c r="B24" s="40">
        <v>0</v>
      </c>
      <c r="C24" s="40">
        <v>0</v>
      </c>
      <c r="D24" s="40">
        <v>2000</v>
      </c>
      <c r="E24" s="40">
        <v>0</v>
      </c>
      <c r="F24" s="40">
        <v>3000</v>
      </c>
      <c r="G24" s="40">
        <v>2000</v>
      </c>
      <c r="H24" s="38">
        <f t="shared" si="1"/>
        <v>0.7142857142857143</v>
      </c>
      <c r="I24" s="56">
        <f t="shared" si="2"/>
        <v>7000</v>
      </c>
    </row>
    <row r="25" spans="1:9" ht="15.75" x14ac:dyDescent="0.25">
      <c r="A25" s="4" t="s">
        <v>13</v>
      </c>
      <c r="B25" s="40">
        <v>0</v>
      </c>
      <c r="C25" s="40">
        <v>1000</v>
      </c>
      <c r="D25" s="40">
        <v>0</v>
      </c>
      <c r="E25" s="40">
        <v>1000</v>
      </c>
      <c r="F25" s="40">
        <v>2000</v>
      </c>
      <c r="G25" s="40">
        <v>1000</v>
      </c>
      <c r="H25" s="38">
        <f t="shared" si="1"/>
        <v>0.8</v>
      </c>
      <c r="I25" s="56">
        <f t="shared" si="2"/>
        <v>5000</v>
      </c>
    </row>
    <row r="26" spans="1:9" ht="15.75" x14ac:dyDescent="0.25">
      <c r="A26" s="4" t="s">
        <v>7</v>
      </c>
      <c r="B26" s="40">
        <v>0</v>
      </c>
      <c r="C26" s="40">
        <v>1000</v>
      </c>
      <c r="D26" s="40">
        <v>2000</v>
      </c>
      <c r="E26" s="40">
        <v>1000</v>
      </c>
      <c r="F26" s="40">
        <v>0</v>
      </c>
      <c r="G26" s="40">
        <v>0</v>
      </c>
      <c r="H26" s="38">
        <f t="shared" si="1"/>
        <v>0.25</v>
      </c>
      <c r="I26" s="56">
        <f t="shared" si="2"/>
        <v>4000</v>
      </c>
    </row>
    <row r="27" spans="1:9" ht="15.75" x14ac:dyDescent="0.25">
      <c r="A27" s="4" t="s">
        <v>15</v>
      </c>
      <c r="B27" s="40">
        <v>3000</v>
      </c>
      <c r="C27" s="40">
        <v>8000</v>
      </c>
      <c r="D27" s="40">
        <v>7000</v>
      </c>
      <c r="E27" s="40">
        <v>2000</v>
      </c>
      <c r="F27" s="40">
        <v>2000</v>
      </c>
      <c r="G27" s="40">
        <v>1000</v>
      </c>
      <c r="H27" s="38">
        <f t="shared" si="1"/>
        <v>0.21739130434782608</v>
      </c>
      <c r="I27" s="56">
        <f t="shared" si="2"/>
        <v>23000</v>
      </c>
    </row>
    <row r="28" spans="1:9" ht="15.75" x14ac:dyDescent="0.25">
      <c r="A28" s="4" t="s">
        <v>8</v>
      </c>
      <c r="B28" s="40">
        <v>2000</v>
      </c>
      <c r="C28" s="40">
        <v>9000</v>
      </c>
      <c r="D28" s="40">
        <v>13000</v>
      </c>
      <c r="E28" s="40">
        <v>2000</v>
      </c>
      <c r="F28" s="40">
        <v>4000</v>
      </c>
      <c r="G28" s="40">
        <v>1000</v>
      </c>
      <c r="H28" s="38">
        <f t="shared" si="1"/>
        <v>0.22580645161290322</v>
      </c>
      <c r="I28" s="56">
        <f t="shared" si="2"/>
        <v>31000</v>
      </c>
    </row>
    <row r="29" spans="1:9" ht="15.75" x14ac:dyDescent="0.25">
      <c r="A29" s="4" t="s">
        <v>9</v>
      </c>
      <c r="B29" s="40">
        <v>4000</v>
      </c>
      <c r="C29" s="40">
        <v>14000</v>
      </c>
      <c r="D29" s="40">
        <v>9000</v>
      </c>
      <c r="E29" s="40">
        <v>3000</v>
      </c>
      <c r="F29" s="40">
        <v>2000</v>
      </c>
      <c r="G29" s="40">
        <v>0</v>
      </c>
      <c r="H29" s="38">
        <f t="shared" si="1"/>
        <v>0.15625</v>
      </c>
      <c r="I29" s="56">
        <f t="shared" si="2"/>
        <v>32000</v>
      </c>
    </row>
    <row r="30" spans="1:9" ht="15.75" x14ac:dyDescent="0.25">
      <c r="A30" s="5" t="s">
        <v>10</v>
      </c>
      <c r="B30" s="41">
        <v>9000</v>
      </c>
      <c r="C30" s="41">
        <v>37000</v>
      </c>
      <c r="D30" s="41">
        <v>39000</v>
      </c>
      <c r="E30" s="41">
        <v>12000</v>
      </c>
      <c r="F30" s="41">
        <v>24000</v>
      </c>
      <c r="G30" s="41">
        <v>12000</v>
      </c>
      <c r="H30" s="42">
        <f t="shared" si="1"/>
        <v>0.36090225563909772</v>
      </c>
      <c r="I30" s="56">
        <f t="shared" si="2"/>
        <v>133000</v>
      </c>
    </row>
    <row r="31" spans="1:9" x14ac:dyDescent="0.25">
      <c r="B31" s="56">
        <f>SUM(B30:D30)</f>
        <v>85000</v>
      </c>
      <c r="E31" s="56">
        <f>SUM(E30:G30)</f>
        <v>48000</v>
      </c>
    </row>
    <row r="33" spans="1:1" ht="26.25" x14ac:dyDescent="0.4">
      <c r="A33" s="53" t="s">
        <v>45</v>
      </c>
    </row>
  </sheetData>
  <mergeCells count="1">
    <mergeCell ref="A18:G18"/>
  </mergeCells>
  <conditionalFormatting sqref="D5:D15">
    <cfRule type="top10" dxfId="29" priority="2" rank="3"/>
  </conditionalFormatting>
  <conditionalFormatting sqref="H20:H30">
    <cfRule type="cellIs" dxfId="28" priority="1" operator="greaterThanOrEqual">
      <formula>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3161-5586-467D-9CD7-E1579C57FFF9}">
  <dimension ref="A1:I33"/>
  <sheetViews>
    <sheetView topLeftCell="A4"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9.28515625" customWidth="1"/>
  </cols>
  <sheetData>
    <row r="1" spans="1:6" ht="26.25" x14ac:dyDescent="0.4">
      <c r="A1" s="53" t="s">
        <v>26</v>
      </c>
    </row>
    <row r="4" spans="1:6" ht="25.5" x14ac:dyDescent="0.25">
      <c r="A4" s="6" t="s">
        <v>0</v>
      </c>
      <c r="B4" s="7" t="s">
        <v>1</v>
      </c>
      <c r="C4" s="7" t="s">
        <v>2</v>
      </c>
      <c r="D4" s="8" t="s">
        <v>3</v>
      </c>
      <c r="F4" s="3"/>
    </row>
    <row r="5" spans="1:6" ht="15.75" x14ac:dyDescent="0.25">
      <c r="A5" s="4" t="s">
        <v>12</v>
      </c>
      <c r="B5" s="23">
        <v>372320</v>
      </c>
      <c r="C5" s="24">
        <v>457070</v>
      </c>
      <c r="D5" s="33">
        <f>(C5-B5)/B5</f>
        <v>0.22762677266867212</v>
      </c>
      <c r="E5" s="33"/>
    </row>
    <row r="6" spans="1:6" ht="15.75" x14ac:dyDescent="0.25">
      <c r="A6" s="4" t="s">
        <v>4</v>
      </c>
      <c r="B6" s="25">
        <v>112730</v>
      </c>
      <c r="C6" s="26">
        <v>126780</v>
      </c>
      <c r="D6" s="33">
        <f t="shared" ref="D6:D14" si="0">(C6-B6)/B6</f>
        <v>0.1246340814335137</v>
      </c>
      <c r="E6" s="33"/>
    </row>
    <row r="7" spans="1:6" ht="15.75" x14ac:dyDescent="0.25">
      <c r="A7" s="4" t="s">
        <v>5</v>
      </c>
      <c r="B7" s="25">
        <v>12940</v>
      </c>
      <c r="C7" s="26">
        <v>16040</v>
      </c>
      <c r="D7" s="33">
        <f t="shared" si="0"/>
        <v>0.23956723338485317</v>
      </c>
      <c r="E7" s="33"/>
    </row>
    <row r="8" spans="1:6" ht="15.75" x14ac:dyDescent="0.25">
      <c r="A8" s="4" t="s">
        <v>14</v>
      </c>
      <c r="B8" s="23">
        <v>103840</v>
      </c>
      <c r="C8" s="24">
        <v>124130</v>
      </c>
      <c r="D8" s="33">
        <f t="shared" si="0"/>
        <v>0.19539676425269645</v>
      </c>
      <c r="E8" s="33"/>
    </row>
    <row r="9" spans="1:6" ht="15.75" x14ac:dyDescent="0.25">
      <c r="A9" s="4" t="s">
        <v>6</v>
      </c>
      <c r="B9" s="25">
        <v>133740</v>
      </c>
      <c r="C9" s="26">
        <v>159000</v>
      </c>
      <c r="D9" s="33">
        <f t="shared" si="0"/>
        <v>0.18887393449977569</v>
      </c>
      <c r="E9" s="33"/>
    </row>
    <row r="10" spans="1:6" ht="15.75" x14ac:dyDescent="0.25">
      <c r="A10" s="4" t="s">
        <v>13</v>
      </c>
      <c r="B10" s="23">
        <v>111990</v>
      </c>
      <c r="C10" s="24">
        <v>141830</v>
      </c>
      <c r="D10" s="33">
        <f t="shared" si="0"/>
        <v>0.26645236181801946</v>
      </c>
      <c r="E10" s="33"/>
    </row>
    <row r="11" spans="1:6" ht="15.75" x14ac:dyDescent="0.25">
      <c r="A11" s="4" t="s">
        <v>7</v>
      </c>
      <c r="B11" s="25">
        <v>62870</v>
      </c>
      <c r="C11" s="26">
        <v>83610</v>
      </c>
      <c r="D11" s="33">
        <f t="shared" si="0"/>
        <v>0.32988706855415939</v>
      </c>
      <c r="E11" s="33"/>
    </row>
    <row r="12" spans="1:6" ht="15.75" x14ac:dyDescent="0.25">
      <c r="A12" s="4" t="s">
        <v>15</v>
      </c>
      <c r="B12" s="23">
        <v>449860</v>
      </c>
      <c r="C12" s="24">
        <v>534600</v>
      </c>
      <c r="D12" s="33">
        <f t="shared" si="0"/>
        <v>0.18836971502245142</v>
      </c>
      <c r="E12" s="33"/>
    </row>
    <row r="13" spans="1:6" ht="15.75" x14ac:dyDescent="0.25">
      <c r="A13" s="4" t="s">
        <v>8</v>
      </c>
      <c r="B13" s="23">
        <v>764730</v>
      </c>
      <c r="C13" s="24">
        <v>879020</v>
      </c>
      <c r="D13" s="33">
        <f t="shared" si="0"/>
        <v>0.14945144037764962</v>
      </c>
      <c r="E13" s="33"/>
    </row>
    <row r="14" spans="1:6" ht="15.75" x14ac:dyDescent="0.25">
      <c r="A14" s="4" t="s">
        <v>9</v>
      </c>
      <c r="B14" s="25">
        <v>464130</v>
      </c>
      <c r="C14" s="26">
        <v>485710</v>
      </c>
      <c r="D14" s="33">
        <f t="shared" si="0"/>
        <v>4.6495593906879538E-2</v>
      </c>
      <c r="E14" s="33"/>
    </row>
    <row r="15" spans="1:6" ht="15.75" x14ac:dyDescent="0.25">
      <c r="A15" s="5" t="s">
        <v>10</v>
      </c>
      <c r="B15" s="27">
        <f>SUM(B5:B14)</f>
        <v>2589150</v>
      </c>
      <c r="C15" s="27">
        <f>SUM(C5:C14)</f>
        <v>3007790</v>
      </c>
      <c r="D15" s="34">
        <f>(C15-B15)/B15</f>
        <v>0.16169012996543267</v>
      </c>
    </row>
    <row r="16" spans="1:6" x14ac:dyDescent="0.25">
      <c r="A16" s="2" t="s">
        <v>11</v>
      </c>
    </row>
    <row r="18" spans="1:9" x14ac:dyDescent="0.25">
      <c r="A18" s="142" t="s">
        <v>24</v>
      </c>
      <c r="B18" s="142"/>
      <c r="C18" s="142"/>
      <c r="D18" s="142"/>
      <c r="E18" s="142"/>
      <c r="F18" s="142"/>
      <c r="G18" s="142"/>
      <c r="H18" s="43"/>
    </row>
    <row r="19" spans="1:9" ht="60.75" customHeight="1" x14ac:dyDescent="0.25">
      <c r="A19" s="12" t="s">
        <v>0</v>
      </c>
      <c r="B19" s="9" t="s">
        <v>16</v>
      </c>
      <c r="C19" s="11" t="s">
        <v>17</v>
      </c>
      <c r="D19" s="10" t="s">
        <v>18</v>
      </c>
      <c r="E19" s="9" t="s">
        <v>19</v>
      </c>
      <c r="F19" s="9" t="s">
        <v>20</v>
      </c>
      <c r="G19" s="9" t="s">
        <v>21</v>
      </c>
      <c r="H19" s="9" t="s">
        <v>42</v>
      </c>
    </row>
    <row r="20" spans="1:9" ht="15.75" x14ac:dyDescent="0.25">
      <c r="A20" s="4" t="s">
        <v>12</v>
      </c>
      <c r="B20" s="39">
        <v>2000</v>
      </c>
      <c r="C20" s="39">
        <v>17000</v>
      </c>
      <c r="D20" s="39">
        <v>36000</v>
      </c>
      <c r="E20" s="39">
        <v>15000</v>
      </c>
      <c r="F20" s="39">
        <v>55000</v>
      </c>
      <c r="G20" s="39">
        <v>27000</v>
      </c>
      <c r="H20" s="38">
        <f>(E20+F20+G20)/SUM(B20:G20)</f>
        <v>0.63815789473684215</v>
      </c>
      <c r="I20" s="56">
        <f>SUM(B20:G20)</f>
        <v>152000</v>
      </c>
    </row>
    <row r="21" spans="1:9" ht="15.75" x14ac:dyDescent="0.25">
      <c r="A21" s="4" t="s">
        <v>4</v>
      </c>
      <c r="B21" s="39">
        <v>1000</v>
      </c>
      <c r="C21" s="39">
        <v>2000</v>
      </c>
      <c r="D21" s="39">
        <v>9000</v>
      </c>
      <c r="E21" s="39">
        <v>5000</v>
      </c>
      <c r="F21" s="39">
        <v>16000</v>
      </c>
      <c r="G21" s="39">
        <v>9000</v>
      </c>
      <c r="H21" s="38">
        <f t="shared" ref="H21:H30" si="1">(E21+F21+G21)/SUM(B21:G21)</f>
        <v>0.7142857142857143</v>
      </c>
      <c r="I21" s="56">
        <f t="shared" ref="I21:I30" si="2">SUM(B21:G21)</f>
        <v>42000</v>
      </c>
    </row>
    <row r="22" spans="1:9" ht="15.75" x14ac:dyDescent="0.25">
      <c r="A22" s="4" t="s">
        <v>5</v>
      </c>
      <c r="B22" s="39">
        <v>0</v>
      </c>
      <c r="C22" s="39">
        <v>0</v>
      </c>
      <c r="D22" s="39">
        <v>0</v>
      </c>
      <c r="E22" s="39">
        <v>0</v>
      </c>
      <c r="F22" s="39">
        <v>1000</v>
      </c>
      <c r="G22" s="39">
        <v>4000</v>
      </c>
      <c r="H22" s="38">
        <f t="shared" si="1"/>
        <v>1</v>
      </c>
      <c r="I22" s="56">
        <f t="shared" si="2"/>
        <v>5000</v>
      </c>
    </row>
    <row r="23" spans="1:9" ht="15.75" x14ac:dyDescent="0.25">
      <c r="A23" s="4" t="s">
        <v>14</v>
      </c>
      <c r="B23" s="39">
        <v>1000</v>
      </c>
      <c r="C23" s="39">
        <v>5000</v>
      </c>
      <c r="D23" s="39">
        <v>9000</v>
      </c>
      <c r="E23" s="39">
        <v>4000</v>
      </c>
      <c r="F23" s="39">
        <v>17000</v>
      </c>
      <c r="G23" s="39">
        <v>5000</v>
      </c>
      <c r="H23" s="38">
        <f t="shared" si="1"/>
        <v>0.63414634146341464</v>
      </c>
      <c r="I23" s="56">
        <f t="shared" si="2"/>
        <v>41000</v>
      </c>
    </row>
    <row r="24" spans="1:9" ht="15.75" x14ac:dyDescent="0.25">
      <c r="A24" s="4" t="s">
        <v>6</v>
      </c>
      <c r="B24" s="39">
        <v>1000</v>
      </c>
      <c r="C24" s="39">
        <v>2000</v>
      </c>
      <c r="D24" s="39">
        <v>5000</v>
      </c>
      <c r="E24" s="39">
        <v>2000</v>
      </c>
      <c r="F24" s="39">
        <v>21000</v>
      </c>
      <c r="G24" s="39">
        <v>21000</v>
      </c>
      <c r="H24" s="38">
        <f t="shared" si="1"/>
        <v>0.84615384615384615</v>
      </c>
      <c r="I24" s="56">
        <f t="shared" si="2"/>
        <v>52000</v>
      </c>
    </row>
    <row r="25" spans="1:9" ht="15.75" x14ac:dyDescent="0.25">
      <c r="A25" s="4" t="s">
        <v>13</v>
      </c>
      <c r="B25" s="39">
        <v>0</v>
      </c>
      <c r="C25" s="39">
        <v>3000</v>
      </c>
      <c r="D25" s="39">
        <v>6000</v>
      </c>
      <c r="E25" s="39">
        <v>12000</v>
      </c>
      <c r="F25" s="39">
        <v>12000</v>
      </c>
      <c r="G25" s="39">
        <v>15000</v>
      </c>
      <c r="H25" s="38">
        <f t="shared" si="1"/>
        <v>0.8125</v>
      </c>
      <c r="I25" s="56">
        <f t="shared" si="2"/>
        <v>48000</v>
      </c>
    </row>
    <row r="26" spans="1:9" ht="15.75" x14ac:dyDescent="0.25">
      <c r="A26" s="4" t="s">
        <v>7</v>
      </c>
      <c r="B26" s="39">
        <v>1000</v>
      </c>
      <c r="C26" s="39">
        <v>7000</v>
      </c>
      <c r="D26" s="39">
        <v>13000</v>
      </c>
      <c r="E26" s="39">
        <v>4000</v>
      </c>
      <c r="F26" s="39">
        <v>2000</v>
      </c>
      <c r="G26" s="39">
        <v>0</v>
      </c>
      <c r="H26" s="38">
        <f t="shared" si="1"/>
        <v>0.22222222222222221</v>
      </c>
      <c r="I26" s="56">
        <f t="shared" si="2"/>
        <v>27000</v>
      </c>
    </row>
    <row r="27" spans="1:9" ht="15.75" x14ac:dyDescent="0.25">
      <c r="A27" s="4" t="s">
        <v>15</v>
      </c>
      <c r="B27" s="39">
        <v>45000</v>
      </c>
      <c r="C27" s="39">
        <v>54000</v>
      </c>
      <c r="D27" s="39">
        <v>47000</v>
      </c>
      <c r="E27" s="39">
        <v>13000</v>
      </c>
      <c r="F27" s="39">
        <v>16000</v>
      </c>
      <c r="G27" s="39">
        <v>3000</v>
      </c>
      <c r="H27" s="38">
        <f t="shared" si="1"/>
        <v>0.1797752808988764</v>
      </c>
      <c r="I27" s="56">
        <f t="shared" si="2"/>
        <v>178000</v>
      </c>
    </row>
    <row r="28" spans="1:9" ht="15.75" x14ac:dyDescent="0.25">
      <c r="A28" s="4" t="s">
        <v>8</v>
      </c>
      <c r="B28" s="39">
        <v>15000</v>
      </c>
      <c r="C28" s="39">
        <v>77000</v>
      </c>
      <c r="D28" s="39">
        <v>110000</v>
      </c>
      <c r="E28" s="39">
        <v>28000</v>
      </c>
      <c r="F28" s="39">
        <v>54000</v>
      </c>
      <c r="G28" s="39">
        <v>9000</v>
      </c>
      <c r="H28" s="38">
        <f t="shared" si="1"/>
        <v>0.31058020477815701</v>
      </c>
      <c r="I28" s="56">
        <f t="shared" si="2"/>
        <v>293000</v>
      </c>
    </row>
    <row r="29" spans="1:9" ht="15.75" x14ac:dyDescent="0.25">
      <c r="A29" s="4" t="s">
        <v>9</v>
      </c>
      <c r="B29" s="39">
        <v>34000</v>
      </c>
      <c r="C29" s="39">
        <v>61000</v>
      </c>
      <c r="D29" s="39">
        <v>43000</v>
      </c>
      <c r="E29" s="39">
        <v>11000</v>
      </c>
      <c r="F29" s="39">
        <v>11000</v>
      </c>
      <c r="G29" s="39">
        <v>2000</v>
      </c>
      <c r="H29" s="38">
        <f t="shared" si="1"/>
        <v>0.14814814814814814</v>
      </c>
      <c r="I29" s="56">
        <f t="shared" si="2"/>
        <v>162000</v>
      </c>
    </row>
    <row r="30" spans="1:9" ht="15.75" x14ac:dyDescent="0.25">
      <c r="A30" s="5" t="s">
        <v>10</v>
      </c>
      <c r="B30" s="39">
        <v>100000</v>
      </c>
      <c r="C30" s="39">
        <v>229000</v>
      </c>
      <c r="D30" s="39">
        <v>277000</v>
      </c>
      <c r="E30" s="39">
        <v>94000</v>
      </c>
      <c r="F30" s="39">
        <v>206000</v>
      </c>
      <c r="G30" s="39">
        <v>95000</v>
      </c>
      <c r="H30" s="42">
        <f t="shared" si="1"/>
        <v>0.39460539460539462</v>
      </c>
      <c r="I30" s="56">
        <f t="shared" si="2"/>
        <v>1001000</v>
      </c>
    </row>
    <row r="33" spans="1:1" ht="26.25" x14ac:dyDescent="0.4">
      <c r="A33" s="53" t="s">
        <v>45</v>
      </c>
    </row>
  </sheetData>
  <mergeCells count="1">
    <mergeCell ref="A18:G18"/>
  </mergeCells>
  <conditionalFormatting sqref="H20:H30">
    <cfRule type="cellIs" dxfId="27" priority="2" operator="greaterThanOrEqual">
      <formula>0.5</formula>
    </cfRule>
  </conditionalFormatting>
  <conditionalFormatting sqref="D5:D15">
    <cfRule type="top10" dxfId="26" priority="1" rank="3"/>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B2805-D672-47B9-8950-EBE546ADF33B}">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25.570312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28">
        <v>2415440</v>
      </c>
      <c r="C5" s="28">
        <v>2876040</v>
      </c>
      <c r="D5" s="33">
        <f>(C5-B5)/B5</f>
        <v>0.19068989500877687</v>
      </c>
      <c r="E5" s="33"/>
    </row>
    <row r="6" spans="1:6" ht="15.75" x14ac:dyDescent="0.25">
      <c r="A6" s="4" t="s">
        <v>4</v>
      </c>
      <c r="B6" s="28">
        <v>790080</v>
      </c>
      <c r="C6" s="28">
        <v>967510</v>
      </c>
      <c r="D6" s="33">
        <f t="shared" ref="D6:D14" si="0">(C6-B6)/B6</f>
        <v>0.22457219522073715</v>
      </c>
      <c r="E6" s="33"/>
    </row>
    <row r="7" spans="1:6" ht="15.75" x14ac:dyDescent="0.25">
      <c r="A7" s="4" t="s">
        <v>5</v>
      </c>
      <c r="B7" s="28">
        <v>97330</v>
      </c>
      <c r="C7" s="28">
        <v>119380</v>
      </c>
      <c r="D7" s="33">
        <f t="shared" si="0"/>
        <v>0.22654885441282235</v>
      </c>
      <c r="E7" s="33"/>
    </row>
    <row r="8" spans="1:6" ht="15.75" x14ac:dyDescent="0.25">
      <c r="A8" s="4" t="s">
        <v>14</v>
      </c>
      <c r="B8" s="29">
        <v>868740</v>
      </c>
      <c r="C8" s="29">
        <v>1019710</v>
      </c>
      <c r="D8" s="33">
        <f t="shared" si="0"/>
        <v>0.17378041761631788</v>
      </c>
      <c r="E8" s="33"/>
    </row>
    <row r="9" spans="1:6" ht="15.75" x14ac:dyDescent="0.25">
      <c r="A9" s="4" t="s">
        <v>6</v>
      </c>
      <c r="B9" s="28">
        <v>903220</v>
      </c>
      <c r="C9" s="28">
        <v>1074270</v>
      </c>
      <c r="D9" s="33">
        <f t="shared" si="0"/>
        <v>0.18937800314430592</v>
      </c>
      <c r="E9" s="33"/>
    </row>
    <row r="10" spans="1:6" ht="15.75" x14ac:dyDescent="0.25">
      <c r="A10" s="4" t="s">
        <v>13</v>
      </c>
      <c r="B10" s="28">
        <v>608250</v>
      </c>
      <c r="C10" s="28">
        <v>767960</v>
      </c>
      <c r="D10" s="33">
        <f t="shared" si="0"/>
        <v>0.26257295519934237</v>
      </c>
      <c r="E10" s="33"/>
    </row>
    <row r="11" spans="1:6" ht="15.75" x14ac:dyDescent="0.25">
      <c r="A11" s="4" t="s">
        <v>7</v>
      </c>
      <c r="B11" s="28">
        <v>352750</v>
      </c>
      <c r="C11" s="28">
        <v>465670</v>
      </c>
      <c r="D11" s="33">
        <f t="shared" si="0"/>
        <v>0.32011339475549255</v>
      </c>
      <c r="E11" s="33"/>
    </row>
    <row r="12" spans="1:6" ht="15.75" x14ac:dyDescent="0.25">
      <c r="A12" s="4" t="s">
        <v>15</v>
      </c>
      <c r="B12" s="29">
        <v>2774240</v>
      </c>
      <c r="C12" s="29">
        <v>3374460</v>
      </c>
      <c r="D12" s="33">
        <f t="shared" si="0"/>
        <v>0.21635474940884711</v>
      </c>
      <c r="E12" s="33"/>
    </row>
    <row r="13" spans="1:6" ht="15.75" x14ac:dyDescent="0.25">
      <c r="A13" s="4" t="s">
        <v>8</v>
      </c>
      <c r="B13" s="29">
        <v>4302480</v>
      </c>
      <c r="C13" s="29">
        <v>4917110</v>
      </c>
      <c r="D13" s="33">
        <f t="shared" si="0"/>
        <v>0.14285481861623994</v>
      </c>
      <c r="E13" s="33"/>
    </row>
    <row r="14" spans="1:6" ht="15.75" x14ac:dyDescent="0.25">
      <c r="A14" s="4" t="s">
        <v>9</v>
      </c>
      <c r="B14" s="28">
        <v>3000160</v>
      </c>
      <c r="C14" s="28">
        <v>3332220</v>
      </c>
      <c r="D14" s="33">
        <f t="shared" si="0"/>
        <v>0.11068076369260306</v>
      </c>
      <c r="E14" s="33"/>
    </row>
    <row r="15" spans="1:6" ht="15.75" x14ac:dyDescent="0.25">
      <c r="A15" s="5" t="s">
        <v>10</v>
      </c>
      <c r="B15" s="30">
        <f>SUM(B5:B14)</f>
        <v>16112690</v>
      </c>
      <c r="C15" s="30">
        <f>SUM(C5:C14)</f>
        <v>18914330</v>
      </c>
      <c r="D15" s="34">
        <f>(C15-B15)/B15</f>
        <v>0.173877856521785</v>
      </c>
    </row>
    <row r="16" spans="1:6" x14ac:dyDescent="0.25">
      <c r="A16" s="2" t="s">
        <v>11</v>
      </c>
    </row>
    <row r="18" spans="1:9" x14ac:dyDescent="0.25">
      <c r="A18" s="142" t="s">
        <v>43</v>
      </c>
      <c r="B18" s="142"/>
      <c r="C18" s="142"/>
      <c r="D18" s="142"/>
      <c r="E18" s="142"/>
      <c r="F18" s="142"/>
      <c r="G18" s="142"/>
      <c r="H18" s="43"/>
    </row>
    <row r="19" spans="1:9" ht="42.75" customHeight="1" x14ac:dyDescent="0.3">
      <c r="A19" s="48" t="s">
        <v>0</v>
      </c>
      <c r="B19" s="49" t="s">
        <v>16</v>
      </c>
      <c r="C19" s="50" t="s">
        <v>17</v>
      </c>
      <c r="D19" s="51" t="s">
        <v>18</v>
      </c>
      <c r="E19" s="49" t="s">
        <v>19</v>
      </c>
      <c r="F19" s="49" t="s">
        <v>20</v>
      </c>
      <c r="G19" s="49" t="s">
        <v>21</v>
      </c>
      <c r="H19" s="9" t="s">
        <v>42</v>
      </c>
    </row>
    <row r="20" spans="1:9" ht="15.75" x14ac:dyDescent="0.25">
      <c r="A20" s="4" t="s">
        <v>12</v>
      </c>
      <c r="B20" s="39">
        <v>25000</v>
      </c>
      <c r="C20" s="39">
        <v>91000</v>
      </c>
      <c r="D20" s="39">
        <v>178000</v>
      </c>
      <c r="E20" s="39">
        <v>69000</v>
      </c>
      <c r="F20" s="39">
        <v>381000</v>
      </c>
      <c r="G20" s="39">
        <v>213000</v>
      </c>
      <c r="H20" s="38">
        <f>(E20+F20+G20)/SUM(B20:G20)</f>
        <v>0.69278996865203757</v>
      </c>
      <c r="I20" s="56">
        <f>SUM(B20:G20)</f>
        <v>957000</v>
      </c>
    </row>
    <row r="21" spans="1:9" ht="15.75" x14ac:dyDescent="0.25">
      <c r="A21" s="4" t="s">
        <v>4</v>
      </c>
      <c r="B21" s="39">
        <v>2000</v>
      </c>
      <c r="C21" s="39">
        <v>12000</v>
      </c>
      <c r="D21" s="39">
        <v>43000</v>
      </c>
      <c r="E21" s="39">
        <v>20000</v>
      </c>
      <c r="F21" s="39">
        <v>142000</v>
      </c>
      <c r="G21" s="39">
        <v>103000</v>
      </c>
      <c r="H21" s="38">
        <f t="shared" ref="H21:H30" si="1">(E21+F21+G21)/SUM(B21:G21)</f>
        <v>0.82298136645962738</v>
      </c>
      <c r="I21" s="56">
        <f t="shared" ref="I21:I30" si="2">SUM(B21:G21)</f>
        <v>322000</v>
      </c>
    </row>
    <row r="22" spans="1:9" ht="15.75" x14ac:dyDescent="0.25">
      <c r="A22" s="4" t="s">
        <v>5</v>
      </c>
      <c r="B22" s="39">
        <v>0</v>
      </c>
      <c r="C22" s="39">
        <v>0</v>
      </c>
      <c r="D22" s="39">
        <v>1000</v>
      </c>
      <c r="E22" s="39">
        <v>0</v>
      </c>
      <c r="F22" s="39">
        <v>8000</v>
      </c>
      <c r="G22" s="39">
        <v>30000</v>
      </c>
      <c r="H22" s="38">
        <f t="shared" si="1"/>
        <v>0.97435897435897434</v>
      </c>
      <c r="I22" s="56">
        <f t="shared" si="2"/>
        <v>39000</v>
      </c>
    </row>
    <row r="23" spans="1:9" ht="15.75" x14ac:dyDescent="0.25">
      <c r="A23" s="4" t="s">
        <v>14</v>
      </c>
      <c r="B23" s="39">
        <v>6000</v>
      </c>
      <c r="C23" s="39">
        <v>21000</v>
      </c>
      <c r="D23" s="39">
        <v>58000</v>
      </c>
      <c r="E23" s="39">
        <v>26000</v>
      </c>
      <c r="F23" s="39">
        <v>167000</v>
      </c>
      <c r="G23" s="39">
        <v>61000</v>
      </c>
      <c r="H23" s="38">
        <f t="shared" si="1"/>
        <v>0.74926253687315636</v>
      </c>
      <c r="I23" s="56">
        <f t="shared" si="2"/>
        <v>339000</v>
      </c>
    </row>
    <row r="24" spans="1:9" ht="15.75" x14ac:dyDescent="0.25">
      <c r="A24" s="4" t="s">
        <v>6</v>
      </c>
      <c r="B24" s="39">
        <v>3000</v>
      </c>
      <c r="C24" s="39">
        <v>8000</v>
      </c>
      <c r="D24" s="39">
        <v>36000</v>
      </c>
      <c r="E24" s="39">
        <v>18000</v>
      </c>
      <c r="F24" s="39">
        <v>127000</v>
      </c>
      <c r="G24" s="39">
        <v>166000</v>
      </c>
      <c r="H24" s="38">
        <f t="shared" si="1"/>
        <v>0.86871508379888274</v>
      </c>
      <c r="I24" s="56">
        <f t="shared" si="2"/>
        <v>358000</v>
      </c>
    </row>
    <row r="25" spans="1:9" ht="15.75" x14ac:dyDescent="0.25">
      <c r="A25" s="4" t="s">
        <v>13</v>
      </c>
      <c r="B25" s="39">
        <v>3000</v>
      </c>
      <c r="C25" s="39">
        <v>12000</v>
      </c>
      <c r="D25" s="39">
        <v>35000</v>
      </c>
      <c r="E25" s="39">
        <v>50000</v>
      </c>
      <c r="F25" s="39">
        <v>76000</v>
      </c>
      <c r="G25" s="39">
        <v>83000</v>
      </c>
      <c r="H25" s="38">
        <f t="shared" si="1"/>
        <v>0.806949806949807</v>
      </c>
      <c r="I25" s="56">
        <f t="shared" si="2"/>
        <v>259000</v>
      </c>
    </row>
    <row r="26" spans="1:9" ht="15.75" x14ac:dyDescent="0.25">
      <c r="A26" s="4" t="s">
        <v>7</v>
      </c>
      <c r="B26" s="39">
        <v>14000</v>
      </c>
      <c r="C26" s="39">
        <v>41000</v>
      </c>
      <c r="D26" s="39">
        <v>55000</v>
      </c>
      <c r="E26" s="39">
        <v>21000</v>
      </c>
      <c r="F26" s="39">
        <v>17000</v>
      </c>
      <c r="G26" s="39">
        <v>4000</v>
      </c>
      <c r="H26" s="38">
        <f t="shared" si="1"/>
        <v>0.27631578947368424</v>
      </c>
      <c r="I26" s="56">
        <f t="shared" si="2"/>
        <v>152000</v>
      </c>
    </row>
    <row r="27" spans="1:9" ht="15.75" x14ac:dyDescent="0.25">
      <c r="A27" s="4" t="s">
        <v>15</v>
      </c>
      <c r="B27" s="39">
        <v>358000</v>
      </c>
      <c r="C27" s="39">
        <v>305000</v>
      </c>
      <c r="D27" s="39">
        <v>249000</v>
      </c>
      <c r="E27" s="39">
        <v>81000</v>
      </c>
      <c r="F27" s="39">
        <v>114000</v>
      </c>
      <c r="G27" s="39">
        <v>16000</v>
      </c>
      <c r="H27" s="38">
        <f t="shared" si="1"/>
        <v>0.18788958147818344</v>
      </c>
      <c r="I27" s="56">
        <f t="shared" si="2"/>
        <v>1123000</v>
      </c>
    </row>
    <row r="28" spans="1:9" ht="15.75" x14ac:dyDescent="0.25">
      <c r="A28" s="4" t="s">
        <v>8</v>
      </c>
      <c r="B28" s="39">
        <v>133000</v>
      </c>
      <c r="C28" s="39">
        <v>385000</v>
      </c>
      <c r="D28" s="39">
        <v>524000</v>
      </c>
      <c r="E28" s="39">
        <v>154000</v>
      </c>
      <c r="F28" s="39">
        <v>368000</v>
      </c>
      <c r="G28" s="39">
        <v>72000</v>
      </c>
      <c r="H28" s="38">
        <f t="shared" si="1"/>
        <v>0.363080684596577</v>
      </c>
      <c r="I28" s="56">
        <f t="shared" si="2"/>
        <v>1636000</v>
      </c>
    </row>
    <row r="29" spans="1:9" ht="15.75" x14ac:dyDescent="0.25">
      <c r="A29" s="4" t="s">
        <v>9</v>
      </c>
      <c r="B29" s="39">
        <v>383000</v>
      </c>
      <c r="C29" s="39">
        <v>357000</v>
      </c>
      <c r="D29" s="39">
        <v>236000</v>
      </c>
      <c r="E29" s="39">
        <v>60000</v>
      </c>
      <c r="F29" s="39">
        <v>61000</v>
      </c>
      <c r="G29" s="39">
        <v>13000</v>
      </c>
      <c r="H29" s="38">
        <f t="shared" si="1"/>
        <v>0.12072072072072072</v>
      </c>
      <c r="I29" s="56">
        <f t="shared" si="2"/>
        <v>1110000</v>
      </c>
    </row>
    <row r="30" spans="1:9" ht="15.75" x14ac:dyDescent="0.25">
      <c r="A30" s="5" t="s">
        <v>10</v>
      </c>
      <c r="B30" s="44">
        <v>927000</v>
      </c>
      <c r="C30" s="44">
        <v>1232000</v>
      </c>
      <c r="D30" s="44">
        <v>1416000</v>
      </c>
      <c r="E30" s="44">
        <v>499000</v>
      </c>
      <c r="F30" s="44">
        <v>1459000</v>
      </c>
      <c r="G30" s="44">
        <v>762000</v>
      </c>
      <c r="H30" s="42">
        <f t="shared" si="1"/>
        <v>0.43208895949166004</v>
      </c>
      <c r="I30" s="56">
        <f t="shared" si="2"/>
        <v>6295000</v>
      </c>
    </row>
    <row r="33" spans="1:1" ht="26.25" x14ac:dyDescent="0.4">
      <c r="A33" s="53" t="s">
        <v>45</v>
      </c>
    </row>
  </sheetData>
  <mergeCells count="1">
    <mergeCell ref="A18:G18"/>
  </mergeCells>
  <conditionalFormatting sqref="H20:H30">
    <cfRule type="cellIs" dxfId="25" priority="2" operator="greaterThanOrEqual">
      <formula>0.5</formula>
    </cfRule>
  </conditionalFormatting>
  <conditionalFormatting sqref="D5:D15">
    <cfRule type="top10" dxfId="24" priority="1" rank="3"/>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D1E1-4D7F-4F2D-82BB-D9D9952118CA}">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28">
        <v>412150</v>
      </c>
      <c r="C5" s="28">
        <v>501640</v>
      </c>
      <c r="D5" s="33">
        <f>(C5-B5)/B5</f>
        <v>0.21712968579400704</v>
      </c>
      <c r="E5" s="33"/>
    </row>
    <row r="6" spans="1:6" ht="15.75" x14ac:dyDescent="0.25">
      <c r="A6" s="4" t="s">
        <v>4</v>
      </c>
      <c r="B6" s="28">
        <v>152490</v>
      </c>
      <c r="C6" s="28">
        <v>172560</v>
      </c>
      <c r="D6" s="33">
        <f t="shared" ref="D6:D14" si="0">(C6-B6)/B6</f>
        <v>0.13161518788117255</v>
      </c>
      <c r="E6" s="33"/>
    </row>
    <row r="7" spans="1:6" ht="15.75" x14ac:dyDescent="0.25">
      <c r="A7" s="4" t="s">
        <v>5</v>
      </c>
      <c r="B7" s="28">
        <v>14900</v>
      </c>
      <c r="C7" s="28">
        <v>18550</v>
      </c>
      <c r="D7" s="33">
        <f t="shared" si="0"/>
        <v>0.24496644295302014</v>
      </c>
      <c r="E7" s="33"/>
    </row>
    <row r="8" spans="1:6" ht="15.75" x14ac:dyDescent="0.25">
      <c r="A8" s="4" t="s">
        <v>14</v>
      </c>
      <c r="B8" s="29">
        <v>131520</v>
      </c>
      <c r="C8" s="29">
        <v>160860</v>
      </c>
      <c r="D8" s="33">
        <f t="shared" si="0"/>
        <v>0.22308394160583941</v>
      </c>
      <c r="E8" s="33"/>
    </row>
    <row r="9" spans="1:6" ht="15.75" x14ac:dyDescent="0.25">
      <c r="A9" s="4" t="s">
        <v>6</v>
      </c>
      <c r="B9" s="28">
        <v>130010</v>
      </c>
      <c r="C9" s="28">
        <v>158150</v>
      </c>
      <c r="D9" s="33">
        <f t="shared" si="0"/>
        <v>0.21644488885470348</v>
      </c>
      <c r="E9" s="33"/>
    </row>
    <row r="10" spans="1:6" ht="15.75" x14ac:dyDescent="0.25">
      <c r="A10" s="4" t="s">
        <v>13</v>
      </c>
      <c r="B10" s="28">
        <v>106190</v>
      </c>
      <c r="C10" s="28">
        <v>133130</v>
      </c>
      <c r="D10" s="33">
        <f t="shared" si="0"/>
        <v>0.25369620491571709</v>
      </c>
      <c r="E10" s="33"/>
    </row>
    <row r="11" spans="1:6" ht="15.75" x14ac:dyDescent="0.25">
      <c r="A11" s="4" t="s">
        <v>7</v>
      </c>
      <c r="B11" s="28">
        <v>48410</v>
      </c>
      <c r="C11" s="28">
        <v>64790</v>
      </c>
      <c r="D11" s="33">
        <f t="shared" si="0"/>
        <v>0.33835984300764305</v>
      </c>
      <c r="E11" s="33"/>
    </row>
    <row r="12" spans="1:6" ht="15.75" x14ac:dyDescent="0.25">
      <c r="A12" s="4" t="s">
        <v>15</v>
      </c>
      <c r="B12" s="29">
        <v>396600</v>
      </c>
      <c r="C12" s="29">
        <v>491550</v>
      </c>
      <c r="D12" s="33">
        <f t="shared" si="0"/>
        <v>0.23940998487140697</v>
      </c>
      <c r="E12" s="33"/>
    </row>
    <row r="13" spans="1:6" ht="15.75" x14ac:dyDescent="0.25">
      <c r="A13" s="4" t="s">
        <v>8</v>
      </c>
      <c r="B13" s="29">
        <v>692460</v>
      </c>
      <c r="C13" s="29">
        <v>780970</v>
      </c>
      <c r="D13" s="33">
        <f t="shared" si="0"/>
        <v>0.12781965745313809</v>
      </c>
      <c r="E13" s="33"/>
    </row>
    <row r="14" spans="1:6" ht="15.75" x14ac:dyDescent="0.25">
      <c r="A14" s="4" t="s">
        <v>9</v>
      </c>
      <c r="B14" s="28">
        <v>451590</v>
      </c>
      <c r="C14" s="28">
        <v>477430</v>
      </c>
      <c r="D14" s="33">
        <f t="shared" si="0"/>
        <v>5.7220044730839921E-2</v>
      </c>
      <c r="E14" s="33"/>
    </row>
    <row r="15" spans="1:6" ht="15.75" x14ac:dyDescent="0.25">
      <c r="A15" s="5" t="s">
        <v>10</v>
      </c>
      <c r="B15" s="30">
        <f>SUM(B5:B14)</f>
        <v>2536320</v>
      </c>
      <c r="C15" s="30">
        <f>SUM(C5:C14)</f>
        <v>2959630</v>
      </c>
      <c r="D15" s="34">
        <f>(C15-B15)/B15</f>
        <v>0.16689928715619481</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39">
        <v>2000</v>
      </c>
      <c r="C20" s="39">
        <v>14000</v>
      </c>
      <c r="D20" s="39">
        <v>31000</v>
      </c>
      <c r="E20" s="39">
        <v>11000</v>
      </c>
      <c r="F20" s="39">
        <v>73000</v>
      </c>
      <c r="G20" s="39">
        <v>35000</v>
      </c>
      <c r="H20" s="38">
        <f>(E20+F20+G20)/SUM(B20:G20)</f>
        <v>0.7168674698795181</v>
      </c>
      <c r="I20" s="56">
        <f>SUM(B20:G20)</f>
        <v>166000</v>
      </c>
    </row>
    <row r="21" spans="1:9" ht="15.75" x14ac:dyDescent="0.25">
      <c r="A21" s="4" t="s">
        <v>4</v>
      </c>
      <c r="B21" s="39">
        <v>0</v>
      </c>
      <c r="C21" s="39">
        <v>3000</v>
      </c>
      <c r="D21" s="39">
        <v>9000</v>
      </c>
      <c r="E21" s="39">
        <v>4000</v>
      </c>
      <c r="F21" s="39">
        <v>27000</v>
      </c>
      <c r="G21" s="39">
        <v>14000</v>
      </c>
      <c r="H21" s="38">
        <f t="shared" ref="H21:H30" si="1">(E21+F21+G21)/SUM(B21:G21)</f>
        <v>0.78947368421052633</v>
      </c>
      <c r="I21" s="56">
        <f t="shared" ref="I21:I30" si="2">SUM(B21:G21)</f>
        <v>57000</v>
      </c>
    </row>
    <row r="22" spans="1:9" ht="15.75" x14ac:dyDescent="0.25">
      <c r="A22" s="4" t="s">
        <v>5</v>
      </c>
      <c r="B22" s="39">
        <v>0</v>
      </c>
      <c r="C22" s="39">
        <v>0</v>
      </c>
      <c r="D22" s="39">
        <v>0</v>
      </c>
      <c r="E22" s="39">
        <v>0</v>
      </c>
      <c r="F22" s="39">
        <v>2000</v>
      </c>
      <c r="G22" s="39">
        <v>4000</v>
      </c>
      <c r="H22" s="38">
        <f t="shared" si="1"/>
        <v>1</v>
      </c>
      <c r="I22" s="56">
        <f t="shared" si="2"/>
        <v>6000</v>
      </c>
    </row>
    <row r="23" spans="1:9" ht="15.75" x14ac:dyDescent="0.25">
      <c r="A23" s="4" t="s">
        <v>14</v>
      </c>
      <c r="B23" s="39">
        <v>0</v>
      </c>
      <c r="C23" s="39">
        <v>3000</v>
      </c>
      <c r="D23" s="39">
        <v>8000</v>
      </c>
      <c r="E23" s="39">
        <v>3000</v>
      </c>
      <c r="F23" s="39">
        <v>28000</v>
      </c>
      <c r="G23" s="39">
        <v>11000</v>
      </c>
      <c r="H23" s="38">
        <f t="shared" si="1"/>
        <v>0.79245283018867929</v>
      </c>
      <c r="I23" s="56">
        <f t="shared" si="2"/>
        <v>53000</v>
      </c>
    </row>
    <row r="24" spans="1:9" ht="15.75" x14ac:dyDescent="0.25">
      <c r="A24" s="4" t="s">
        <v>6</v>
      </c>
      <c r="B24" s="39">
        <v>0</v>
      </c>
      <c r="C24" s="39">
        <v>1000</v>
      </c>
      <c r="D24" s="39">
        <v>4000</v>
      </c>
      <c r="E24" s="39">
        <v>2000</v>
      </c>
      <c r="F24" s="39">
        <v>20000</v>
      </c>
      <c r="G24" s="39">
        <v>25000</v>
      </c>
      <c r="H24" s="38">
        <f t="shared" si="1"/>
        <v>0.90384615384615385</v>
      </c>
      <c r="I24" s="56">
        <f t="shared" si="2"/>
        <v>52000</v>
      </c>
    </row>
    <row r="25" spans="1:9" ht="15.75" x14ac:dyDescent="0.25">
      <c r="A25" s="4" t="s">
        <v>13</v>
      </c>
      <c r="B25" s="39">
        <v>0</v>
      </c>
      <c r="C25" s="39">
        <v>1000</v>
      </c>
      <c r="D25" s="39">
        <v>5000</v>
      </c>
      <c r="E25" s="39">
        <v>9000</v>
      </c>
      <c r="F25" s="39">
        <v>15000</v>
      </c>
      <c r="G25" s="39">
        <v>14000</v>
      </c>
      <c r="H25" s="38">
        <f t="shared" si="1"/>
        <v>0.86363636363636365</v>
      </c>
      <c r="I25" s="56">
        <f t="shared" si="2"/>
        <v>44000</v>
      </c>
    </row>
    <row r="26" spans="1:9" ht="15.75" x14ac:dyDescent="0.25">
      <c r="A26" s="4" t="s">
        <v>7</v>
      </c>
      <c r="B26" s="39">
        <v>1000</v>
      </c>
      <c r="C26" s="39">
        <v>5000</v>
      </c>
      <c r="D26" s="39">
        <v>7000</v>
      </c>
      <c r="E26" s="39">
        <v>5000</v>
      </c>
      <c r="F26" s="39">
        <v>2000</v>
      </c>
      <c r="G26" s="39">
        <v>1000</v>
      </c>
      <c r="H26" s="38">
        <f t="shared" si="1"/>
        <v>0.38095238095238093</v>
      </c>
      <c r="I26" s="56">
        <f t="shared" si="2"/>
        <v>21000</v>
      </c>
    </row>
    <row r="27" spans="1:9" ht="15.75" x14ac:dyDescent="0.25">
      <c r="A27" s="4" t="s">
        <v>15</v>
      </c>
      <c r="B27" s="39">
        <v>25000</v>
      </c>
      <c r="C27" s="39">
        <v>50000</v>
      </c>
      <c r="D27" s="39">
        <v>43000</v>
      </c>
      <c r="E27" s="39">
        <v>13000</v>
      </c>
      <c r="F27" s="39">
        <v>29000</v>
      </c>
      <c r="G27" s="39">
        <v>4000</v>
      </c>
      <c r="H27" s="38">
        <f t="shared" si="1"/>
        <v>0.28048780487804881</v>
      </c>
      <c r="I27" s="56">
        <f t="shared" si="2"/>
        <v>164000</v>
      </c>
    </row>
    <row r="28" spans="1:9" ht="15.75" x14ac:dyDescent="0.25">
      <c r="A28" s="4" t="s">
        <v>8</v>
      </c>
      <c r="B28" s="39">
        <v>10000</v>
      </c>
      <c r="C28" s="39">
        <v>64000</v>
      </c>
      <c r="D28" s="39">
        <v>77000</v>
      </c>
      <c r="E28" s="39">
        <v>23000</v>
      </c>
      <c r="F28" s="39">
        <v>71000</v>
      </c>
      <c r="G28" s="39">
        <v>14000</v>
      </c>
      <c r="H28" s="38">
        <f t="shared" si="1"/>
        <v>0.41698841698841699</v>
      </c>
      <c r="I28" s="56">
        <f t="shared" si="2"/>
        <v>259000</v>
      </c>
    </row>
    <row r="29" spans="1:9" ht="15.75" x14ac:dyDescent="0.25">
      <c r="A29" s="4" t="s">
        <v>9</v>
      </c>
      <c r="B29" s="39">
        <v>28000</v>
      </c>
      <c r="C29" s="39">
        <v>60000</v>
      </c>
      <c r="D29" s="39">
        <v>42000</v>
      </c>
      <c r="E29" s="39">
        <v>14000</v>
      </c>
      <c r="F29" s="39">
        <v>14000</v>
      </c>
      <c r="G29" s="39">
        <v>2000</v>
      </c>
      <c r="H29" s="38">
        <f t="shared" si="1"/>
        <v>0.1875</v>
      </c>
      <c r="I29" s="56">
        <f t="shared" si="2"/>
        <v>160000</v>
      </c>
    </row>
    <row r="30" spans="1:9" ht="15.75" x14ac:dyDescent="0.25">
      <c r="A30" s="5" t="s">
        <v>10</v>
      </c>
      <c r="B30" s="47">
        <v>67000</v>
      </c>
      <c r="C30" s="47">
        <v>201000</v>
      </c>
      <c r="D30" s="47">
        <v>226000</v>
      </c>
      <c r="E30" s="47">
        <v>84000</v>
      </c>
      <c r="F30" s="47">
        <v>282000</v>
      </c>
      <c r="G30" s="47">
        <v>124000</v>
      </c>
      <c r="H30" s="46">
        <f t="shared" si="1"/>
        <v>0.49796747967479676</v>
      </c>
      <c r="I30" s="56">
        <f t="shared" si="2"/>
        <v>984000</v>
      </c>
    </row>
    <row r="33" spans="1:1" ht="26.25" x14ac:dyDescent="0.4">
      <c r="A33" s="53" t="s">
        <v>45</v>
      </c>
    </row>
  </sheetData>
  <mergeCells count="1">
    <mergeCell ref="A18:G18"/>
  </mergeCells>
  <conditionalFormatting sqref="H20:H30">
    <cfRule type="cellIs" dxfId="23" priority="2" operator="greaterThanOrEqual">
      <formula>0.5</formula>
    </cfRule>
  </conditionalFormatting>
  <conditionalFormatting sqref="D5:D15">
    <cfRule type="top10" dxfId="22" priority="1" rank="3"/>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B1A6-8B38-4BBA-9EEB-3C3D0191ACCC}">
  <dimension ref="A1:I33"/>
  <sheetViews>
    <sheetView workbookViewId="0">
      <selection activeCell="A29" sqref="A29"/>
    </sheetView>
  </sheetViews>
  <sheetFormatPr defaultRowHeight="15" x14ac:dyDescent="0.25"/>
  <cols>
    <col min="1" max="1" width="42.85546875" customWidth="1"/>
    <col min="2" max="2" width="20.85546875" bestFit="1" customWidth="1"/>
    <col min="3" max="3" width="21.85546875" bestFit="1" customWidth="1"/>
    <col min="4" max="4" width="24.28515625" bestFit="1" customWidth="1"/>
    <col min="5" max="5" width="17.28515625" bestFit="1" customWidth="1"/>
    <col min="6" max="6" width="16.7109375" bestFit="1" customWidth="1"/>
    <col min="7" max="7" width="23.5703125" bestFit="1" customWidth="1"/>
    <col min="8" max="8" width="18.7109375" customWidth="1"/>
  </cols>
  <sheetData>
    <row r="1" spans="1:6" ht="26.25" x14ac:dyDescent="0.4">
      <c r="A1" s="53" t="s">
        <v>44</v>
      </c>
    </row>
    <row r="4" spans="1:6" ht="25.5" x14ac:dyDescent="0.25">
      <c r="A4" s="6" t="s">
        <v>0</v>
      </c>
      <c r="B4" s="7" t="s">
        <v>1</v>
      </c>
      <c r="C4" s="7" t="s">
        <v>2</v>
      </c>
      <c r="D4" s="8" t="s">
        <v>3</v>
      </c>
      <c r="F4" s="3"/>
    </row>
    <row r="5" spans="1:6" ht="15.75" x14ac:dyDescent="0.25">
      <c r="A5" s="4" t="s">
        <v>12</v>
      </c>
      <c r="B5" s="31">
        <v>85500</v>
      </c>
      <c r="C5" s="31">
        <v>99930</v>
      </c>
      <c r="D5" s="33">
        <f>(C5-B5)/B5</f>
        <v>0.16877192982456141</v>
      </c>
      <c r="E5" s="33"/>
    </row>
    <row r="6" spans="1:6" ht="15.75" x14ac:dyDescent="0.25">
      <c r="A6" s="4" t="s">
        <v>4</v>
      </c>
      <c r="B6" s="31">
        <v>20310</v>
      </c>
      <c r="C6" s="31">
        <v>22750</v>
      </c>
      <c r="D6" s="33">
        <f t="shared" ref="D6:D14" si="0">(C6-B6)/B6</f>
        <v>0.12013786312161497</v>
      </c>
      <c r="E6" s="33"/>
    </row>
    <row r="7" spans="1:6" ht="15.75" x14ac:dyDescent="0.25">
      <c r="A7" s="4" t="s">
        <v>5</v>
      </c>
      <c r="B7" s="31">
        <v>3430</v>
      </c>
      <c r="C7" s="31">
        <v>3990</v>
      </c>
      <c r="D7" s="33">
        <f t="shared" si="0"/>
        <v>0.16326530612244897</v>
      </c>
      <c r="E7" s="33"/>
    </row>
    <row r="8" spans="1:6" ht="15.75" x14ac:dyDescent="0.25">
      <c r="A8" s="4" t="s">
        <v>14</v>
      </c>
      <c r="B8" s="32">
        <v>33850</v>
      </c>
      <c r="C8" s="32">
        <v>39720</v>
      </c>
      <c r="D8" s="33">
        <f t="shared" si="0"/>
        <v>0.17341211225997047</v>
      </c>
      <c r="E8" s="33"/>
    </row>
    <row r="9" spans="1:6" ht="15.75" x14ac:dyDescent="0.25">
      <c r="A9" s="4" t="s">
        <v>6</v>
      </c>
      <c r="B9" s="31">
        <v>41350</v>
      </c>
      <c r="C9" s="31">
        <v>51330</v>
      </c>
      <c r="D9" s="33">
        <f t="shared" si="0"/>
        <v>0.24135429262394195</v>
      </c>
      <c r="E9" s="33"/>
    </row>
    <row r="10" spans="1:6" ht="15.75" x14ac:dyDescent="0.25">
      <c r="A10" s="4" t="s">
        <v>13</v>
      </c>
      <c r="B10" s="32">
        <v>23870</v>
      </c>
      <c r="C10" s="32">
        <v>27900</v>
      </c>
      <c r="D10" s="33">
        <f t="shared" si="0"/>
        <v>0.16883116883116883</v>
      </c>
      <c r="E10" s="33"/>
    </row>
    <row r="11" spans="1:6" ht="15.75" x14ac:dyDescent="0.25">
      <c r="A11" s="4" t="s">
        <v>7</v>
      </c>
      <c r="B11" s="31">
        <v>13230</v>
      </c>
      <c r="C11" s="31">
        <v>16440</v>
      </c>
      <c r="D11" s="33">
        <f t="shared" si="0"/>
        <v>0.24263038548752835</v>
      </c>
      <c r="E11" s="33"/>
    </row>
    <row r="12" spans="1:6" ht="15.75" x14ac:dyDescent="0.25">
      <c r="A12" s="4" t="s">
        <v>15</v>
      </c>
      <c r="B12" s="32">
        <v>139940</v>
      </c>
      <c r="C12" s="32">
        <v>165050</v>
      </c>
      <c r="D12" s="33">
        <f t="shared" si="0"/>
        <v>0.17943404316135486</v>
      </c>
      <c r="E12" s="33"/>
    </row>
    <row r="13" spans="1:6" ht="15.75" x14ac:dyDescent="0.25">
      <c r="A13" s="4" t="s">
        <v>8</v>
      </c>
      <c r="B13" s="32">
        <v>169570</v>
      </c>
      <c r="C13" s="32">
        <v>186550</v>
      </c>
      <c r="D13" s="33">
        <f t="shared" si="0"/>
        <v>0.10013563719997641</v>
      </c>
      <c r="E13" s="33"/>
    </row>
    <row r="14" spans="1:6" ht="15.75" x14ac:dyDescent="0.25">
      <c r="A14" s="4" t="s">
        <v>9</v>
      </c>
      <c r="B14" s="31">
        <v>107040</v>
      </c>
      <c r="C14" s="31">
        <v>119620</v>
      </c>
      <c r="D14" s="33">
        <f t="shared" si="0"/>
        <v>0.11752615844544095</v>
      </c>
      <c r="E14" s="33"/>
    </row>
    <row r="15" spans="1:6" ht="15.75" x14ac:dyDescent="0.25">
      <c r="A15" s="5" t="s">
        <v>10</v>
      </c>
      <c r="B15" s="21">
        <f>SUM(B5:B14)</f>
        <v>638090</v>
      </c>
      <c r="C15" s="21">
        <f>SUM(C5:C14)</f>
        <v>733280</v>
      </c>
      <c r="D15" s="34">
        <f>(C15-B15)/B15</f>
        <v>0.1491795828174709</v>
      </c>
    </row>
    <row r="16" spans="1:6" x14ac:dyDescent="0.25">
      <c r="A16" s="2" t="s">
        <v>11</v>
      </c>
    </row>
    <row r="18" spans="1:9" x14ac:dyDescent="0.25">
      <c r="A18" s="142" t="s">
        <v>43</v>
      </c>
      <c r="B18" s="142"/>
      <c r="C18" s="142"/>
      <c r="D18" s="142"/>
      <c r="E18" s="142"/>
      <c r="F18" s="142"/>
      <c r="G18" s="142"/>
      <c r="H18" s="43"/>
    </row>
    <row r="19" spans="1:9" ht="60" customHeight="1" x14ac:dyDescent="0.25">
      <c r="A19" s="12" t="s">
        <v>0</v>
      </c>
      <c r="B19" s="9" t="s">
        <v>16</v>
      </c>
      <c r="C19" s="11" t="s">
        <v>17</v>
      </c>
      <c r="D19" s="10" t="s">
        <v>18</v>
      </c>
      <c r="E19" s="9" t="s">
        <v>19</v>
      </c>
      <c r="F19" s="9" t="s">
        <v>20</v>
      </c>
      <c r="G19" s="9" t="s">
        <v>21</v>
      </c>
      <c r="H19" s="9" t="s">
        <v>42</v>
      </c>
    </row>
    <row r="20" spans="1:9" ht="15.75" x14ac:dyDescent="0.25">
      <c r="A20" s="4" t="s">
        <v>12</v>
      </c>
      <c r="B20" s="40">
        <v>0</v>
      </c>
      <c r="C20" s="40">
        <v>4000</v>
      </c>
      <c r="D20" s="40">
        <v>7000</v>
      </c>
      <c r="E20" s="40">
        <v>4000</v>
      </c>
      <c r="F20" s="40">
        <v>13000</v>
      </c>
      <c r="G20" s="40">
        <v>4000</v>
      </c>
      <c r="H20" s="38">
        <f>(E20+F20+G20)/SUM(B20:G20)</f>
        <v>0.65625</v>
      </c>
      <c r="I20" s="56">
        <f>SUM(B20:G20)</f>
        <v>32000</v>
      </c>
    </row>
    <row r="21" spans="1:9" ht="15.75" x14ac:dyDescent="0.25">
      <c r="A21" s="4" t="s">
        <v>4</v>
      </c>
      <c r="B21" s="40">
        <v>0</v>
      </c>
      <c r="C21" s="40">
        <v>1000</v>
      </c>
      <c r="D21" s="40">
        <v>1000</v>
      </c>
      <c r="E21" s="40">
        <v>1000</v>
      </c>
      <c r="F21" s="40">
        <v>3000</v>
      </c>
      <c r="G21" s="40">
        <v>2000</v>
      </c>
      <c r="H21" s="38">
        <f t="shared" ref="H21:H30" si="1">(E21+F21+G21)/SUM(B21:G21)</f>
        <v>0.75</v>
      </c>
      <c r="I21" s="56">
        <f t="shared" ref="I21:I30" si="2">SUM(B21:G21)</f>
        <v>8000</v>
      </c>
    </row>
    <row r="22" spans="1:9" ht="15.75" x14ac:dyDescent="0.25">
      <c r="A22" s="4" t="s">
        <v>5</v>
      </c>
      <c r="B22" s="40">
        <v>0</v>
      </c>
      <c r="C22" s="40">
        <v>0</v>
      </c>
      <c r="D22" s="40">
        <v>0</v>
      </c>
      <c r="E22" s="40">
        <v>0</v>
      </c>
      <c r="F22" s="40">
        <v>0</v>
      </c>
      <c r="G22" s="40">
        <v>1000</v>
      </c>
      <c r="H22" s="38">
        <f t="shared" si="1"/>
        <v>1</v>
      </c>
      <c r="I22" s="56">
        <f t="shared" si="2"/>
        <v>1000</v>
      </c>
    </row>
    <row r="23" spans="1:9" ht="15.75" x14ac:dyDescent="0.25">
      <c r="A23" s="4" t="s">
        <v>14</v>
      </c>
      <c r="B23" s="40">
        <v>0</v>
      </c>
      <c r="C23" s="40">
        <v>1000</v>
      </c>
      <c r="D23" s="40">
        <v>3000</v>
      </c>
      <c r="E23" s="40">
        <v>1000</v>
      </c>
      <c r="F23" s="40">
        <v>6000</v>
      </c>
      <c r="G23" s="40">
        <v>3000</v>
      </c>
      <c r="H23" s="38">
        <f t="shared" si="1"/>
        <v>0.7142857142857143</v>
      </c>
      <c r="I23" s="56">
        <f t="shared" si="2"/>
        <v>14000</v>
      </c>
    </row>
    <row r="24" spans="1:9" ht="15.75" x14ac:dyDescent="0.25">
      <c r="A24" s="4" t="s">
        <v>6</v>
      </c>
      <c r="B24" s="40">
        <v>0</v>
      </c>
      <c r="C24" s="40">
        <v>2000</v>
      </c>
      <c r="D24" s="40">
        <v>1000</v>
      </c>
      <c r="E24" s="40">
        <v>1000</v>
      </c>
      <c r="F24" s="40">
        <v>7000</v>
      </c>
      <c r="G24" s="40">
        <v>7000</v>
      </c>
      <c r="H24" s="38">
        <f t="shared" si="1"/>
        <v>0.83333333333333337</v>
      </c>
      <c r="I24" s="56">
        <f t="shared" si="2"/>
        <v>18000</v>
      </c>
    </row>
    <row r="25" spans="1:9" ht="15.75" x14ac:dyDescent="0.25">
      <c r="A25" s="4" t="s">
        <v>13</v>
      </c>
      <c r="B25" s="40">
        <v>0</v>
      </c>
      <c r="C25" s="40">
        <v>0</v>
      </c>
      <c r="D25" s="40">
        <v>1000</v>
      </c>
      <c r="E25" s="40">
        <v>2000</v>
      </c>
      <c r="F25" s="40">
        <v>3000</v>
      </c>
      <c r="G25" s="40">
        <v>3000</v>
      </c>
      <c r="H25" s="38">
        <f t="shared" si="1"/>
        <v>0.88888888888888884</v>
      </c>
      <c r="I25" s="56">
        <f t="shared" si="2"/>
        <v>9000</v>
      </c>
    </row>
    <row r="26" spans="1:9" ht="15.75" x14ac:dyDescent="0.25">
      <c r="A26" s="4" t="s">
        <v>7</v>
      </c>
      <c r="B26" s="40">
        <v>0</v>
      </c>
      <c r="C26" s="40">
        <v>1000</v>
      </c>
      <c r="D26" s="40">
        <v>2000</v>
      </c>
      <c r="E26" s="40">
        <v>1000</v>
      </c>
      <c r="F26" s="40">
        <v>1000</v>
      </c>
      <c r="G26" s="40">
        <v>0</v>
      </c>
      <c r="H26" s="38">
        <f t="shared" si="1"/>
        <v>0.4</v>
      </c>
      <c r="I26" s="56">
        <f t="shared" si="2"/>
        <v>5000</v>
      </c>
    </row>
    <row r="27" spans="1:9" ht="15.75" x14ac:dyDescent="0.25">
      <c r="A27" s="4" t="s">
        <v>15</v>
      </c>
      <c r="B27" s="40">
        <v>5000</v>
      </c>
      <c r="C27" s="40">
        <v>22000</v>
      </c>
      <c r="D27" s="40">
        <v>14000</v>
      </c>
      <c r="E27" s="40">
        <v>5000</v>
      </c>
      <c r="F27" s="40">
        <v>8000</v>
      </c>
      <c r="G27" s="40">
        <v>2000</v>
      </c>
      <c r="H27" s="38">
        <f t="shared" si="1"/>
        <v>0.26785714285714285</v>
      </c>
      <c r="I27" s="56">
        <f t="shared" si="2"/>
        <v>56000</v>
      </c>
    </row>
    <row r="28" spans="1:9" ht="15.75" x14ac:dyDescent="0.25">
      <c r="A28" s="4" t="s">
        <v>8</v>
      </c>
      <c r="B28" s="40">
        <v>2000</v>
      </c>
      <c r="C28" s="40">
        <v>18000</v>
      </c>
      <c r="D28" s="40">
        <v>19000</v>
      </c>
      <c r="E28" s="40">
        <v>7000</v>
      </c>
      <c r="F28" s="40">
        <v>15000</v>
      </c>
      <c r="G28" s="40">
        <v>2000</v>
      </c>
      <c r="H28" s="38">
        <f t="shared" si="1"/>
        <v>0.38095238095238093</v>
      </c>
      <c r="I28" s="56">
        <f t="shared" si="2"/>
        <v>63000</v>
      </c>
    </row>
    <row r="29" spans="1:9" ht="15.75" x14ac:dyDescent="0.25">
      <c r="A29" s="4" t="s">
        <v>9</v>
      </c>
      <c r="B29" s="40">
        <v>3000</v>
      </c>
      <c r="C29" s="40">
        <v>18000</v>
      </c>
      <c r="D29" s="40">
        <v>10000</v>
      </c>
      <c r="E29" s="40">
        <v>5000</v>
      </c>
      <c r="F29" s="40">
        <v>3000</v>
      </c>
      <c r="G29" s="40">
        <v>1000</v>
      </c>
      <c r="H29" s="38">
        <f t="shared" si="1"/>
        <v>0.22500000000000001</v>
      </c>
      <c r="I29" s="56">
        <f t="shared" si="2"/>
        <v>40000</v>
      </c>
    </row>
    <row r="30" spans="1:9" ht="15.75" x14ac:dyDescent="0.25">
      <c r="A30" s="5" t="s">
        <v>10</v>
      </c>
      <c r="B30" s="45">
        <v>10000</v>
      </c>
      <c r="C30" s="45">
        <v>66000</v>
      </c>
      <c r="D30" s="45">
        <v>59000</v>
      </c>
      <c r="E30" s="45">
        <v>26000</v>
      </c>
      <c r="F30" s="45">
        <v>58000</v>
      </c>
      <c r="G30" s="45">
        <v>24000</v>
      </c>
      <c r="H30" s="46">
        <f t="shared" si="1"/>
        <v>0.44444444444444442</v>
      </c>
      <c r="I30" s="56">
        <f t="shared" si="2"/>
        <v>243000</v>
      </c>
    </row>
    <row r="33" spans="1:1" ht="26.25" x14ac:dyDescent="0.4">
      <c r="A33" s="53" t="s">
        <v>45</v>
      </c>
    </row>
  </sheetData>
  <mergeCells count="1">
    <mergeCell ref="A18:G18"/>
  </mergeCells>
  <conditionalFormatting sqref="H20:H30">
    <cfRule type="cellIs" dxfId="21" priority="2" operator="greaterThanOrEqual">
      <formula>0.5</formula>
    </cfRule>
  </conditionalFormatting>
  <conditionalFormatting sqref="D5:D15">
    <cfRule type="top10" dxfId="20" priority="1" rank="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 Summary PV</vt:lpstr>
      <vt:lpstr> Summary</vt:lpstr>
      <vt:lpstr>Data Long</vt:lpstr>
      <vt:lpstr>WICHE</vt:lpstr>
      <vt:lpstr>Alaska</vt:lpstr>
      <vt:lpstr>Arizona</vt:lpstr>
      <vt:lpstr>California</vt:lpstr>
      <vt:lpstr>Colorado</vt:lpstr>
      <vt:lpstr>Hawaii</vt:lpstr>
      <vt:lpstr>Idaho</vt:lpstr>
      <vt:lpstr>Montana</vt:lpstr>
      <vt:lpstr>Nevada</vt:lpstr>
      <vt:lpstr>New Mexico</vt:lpstr>
      <vt:lpstr>North Dakota</vt:lpstr>
      <vt:lpstr>Oregon</vt:lpstr>
      <vt:lpstr>South Dakota</vt:lpstr>
      <vt:lpstr>Utah</vt:lpstr>
      <vt:lpstr>Washington</vt:lpstr>
      <vt:lpstr>Wyoming</vt:lpstr>
      <vt:lpstr>' Summary'!Print_Area</vt:lpstr>
      <vt:lpstr>' Summary PV'!Print_Area</vt:lpstr>
      <vt:lpstr>'Data Long'!Print_Area</vt:lpstr>
      <vt:lpstr>'Data Long'!Print_Titles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Falkenstern</dc:creator>
  <cp:lastModifiedBy>Colleen Falkenstern</cp:lastModifiedBy>
  <cp:lastPrinted>2018-01-17T23:14:07Z</cp:lastPrinted>
  <dcterms:created xsi:type="dcterms:W3CDTF">2017-11-21T19:52:26Z</dcterms:created>
  <dcterms:modified xsi:type="dcterms:W3CDTF">2020-06-18T21:18:20Z</dcterms:modified>
</cp:coreProperties>
</file>