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G:\rsch\Fact Books\Current\Web files\"/>
    </mc:Choice>
  </mc:AlternateContent>
  <xr:revisionPtr revIDLastSave="0" documentId="8_{7FF816E4-4C8B-4037-916A-CF1934B9CE66}" xr6:coauthVersionLast="45" xr6:coauthVersionMax="45" xr10:uidLastSave="{00000000-0000-0000-0000-000000000000}"/>
  <bookViews>
    <workbookView xWindow="28680" yWindow="-120" windowWidth="29040" windowHeight="15840" tabRatio="900" xr2:uid="{7C4FBB9A-5A75-43F4-ABBE-A93935C4E29E}"/>
  </bookViews>
  <sheets>
    <sheet name="Table 28" sheetId="1" r:id="rId1"/>
    <sheet name="2003-2004" sheetId="23" state="hidden" r:id="rId2"/>
    <sheet name="2004-2005" sheetId="22" state="hidden" r:id="rId3"/>
    <sheet name="2005-2006" sheetId="21" state="hidden" r:id="rId4"/>
    <sheet name="2006-2007" sheetId="28" state="hidden" r:id="rId5"/>
    <sheet name="2007-2008" sheetId="29" state="hidden" r:id="rId6"/>
    <sheet name="2008-2009" sheetId="30" state="hidden" r:id="rId7"/>
    <sheet name="2009-2010" sheetId="31" state="hidden" r:id="rId8"/>
    <sheet name="2010-2011" sheetId="48" state="hidden" r:id="rId9"/>
    <sheet name="2011-2012" sheetId="51" state="hidden" r:id="rId10"/>
    <sheet name="2012-2013" sheetId="50" state="hidden" r:id="rId11"/>
    <sheet name="2013-2014" sheetId="52" state="hidden" r:id="rId12"/>
    <sheet name="2014-2015" sheetId="53" state="hidden" r:id="rId13"/>
    <sheet name="2015-2016" sheetId="57" state="hidden" r:id="rId14"/>
    <sheet name="2016-2017" sheetId="58" state="hidden" r:id="rId15"/>
    <sheet name="2017-18" sheetId="59" r:id="rId16"/>
    <sheet name="Charts Data Avg Awards" sheetId="32" state="hidden" r:id="rId17"/>
    <sheet name="Pell" sheetId="5" r:id="rId18"/>
    <sheet name="AK" sheetId="33" r:id="rId19"/>
    <sheet name="AZ" sheetId="34" r:id="rId20"/>
    <sheet name="CA" sheetId="35" r:id="rId21"/>
    <sheet name="CO" sheetId="36" r:id="rId22"/>
    <sheet name="HI" sheetId="37" r:id="rId23"/>
    <sheet name="ID" sheetId="38" r:id="rId24"/>
    <sheet name="MT" sheetId="39" r:id="rId25"/>
    <sheet name="NV" sheetId="40" r:id="rId26"/>
    <sheet name="NM" sheetId="41" r:id="rId27"/>
    <sheet name="ND" sheetId="42" r:id="rId28"/>
    <sheet name="OR" sheetId="43" r:id="rId29"/>
    <sheet name="SD" sheetId="44" r:id="rId30"/>
    <sheet name="UT" sheetId="45" r:id="rId31"/>
    <sheet name="WA" sheetId="46" r:id="rId32"/>
    <sheet name="WY" sheetId="47" r:id="rId33"/>
    <sheet name="CNMI" sheetId="49" r:id="rId34"/>
    <sheet name="GU" sheetId="56" r:id="rId35"/>
  </sheets>
  <definedNames>
    <definedName name="_xlnm.Print_Area" localSheetId="14">'2016-2017'!$A$1:$I$67</definedName>
    <definedName name="_xlnm.Print_Area" localSheetId="0">'Table 28'!$A$4:$BO$28</definedName>
    <definedName name="_xlnm.Print_Titles" localSheetId="14">'2016-2017'!$1:$4</definedName>
    <definedName name="_xlnm.Print_Titles" localSheetId="0">'Table 28'!$A:$S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" i="32" l="1"/>
  <c r="V7" i="32"/>
  <c r="V8" i="32"/>
  <c r="V9" i="32"/>
  <c r="V10" i="32"/>
  <c r="V11" i="32"/>
  <c r="V12" i="32"/>
  <c r="V16" i="32"/>
  <c r="V17" i="32"/>
  <c r="V20" i="32"/>
  <c r="V4" i="32"/>
  <c r="V15" i="32" l="1"/>
  <c r="V14" i="32"/>
  <c r="V13" i="32"/>
  <c r="V18" i="32"/>
  <c r="V5" i="32"/>
  <c r="V3" i="32"/>
  <c r="V19" i="32"/>
  <c r="U7" i="32"/>
  <c r="U9" i="32"/>
  <c r="U18" i="32"/>
  <c r="U3" i="32"/>
  <c r="U6" i="32"/>
  <c r="U13" i="32"/>
  <c r="U15" i="32"/>
  <c r="U17" i="32"/>
  <c r="U5" i="32"/>
  <c r="U10" i="32" l="1"/>
  <c r="V2" i="32"/>
  <c r="U12" i="32"/>
  <c r="U11" i="32"/>
  <c r="U8" i="32"/>
  <c r="U14" i="32"/>
  <c r="U19" i="32"/>
  <c r="U20" i="32"/>
  <c r="U16" i="32"/>
  <c r="U4" i="32"/>
  <c r="T13" i="32"/>
  <c r="T14" i="32"/>
  <c r="T7" i="32"/>
  <c r="T6" i="32"/>
  <c r="BH24" i="1"/>
  <c r="BG24" i="1"/>
  <c r="BE24" i="1"/>
  <c r="BD24" i="1"/>
  <c r="BA24" i="1"/>
  <c r="BB24" i="1"/>
  <c r="AY24" i="1"/>
  <c r="AX24" i="1"/>
  <c r="AV24" i="1"/>
  <c r="AU24" i="1"/>
  <c r="AS24" i="1"/>
  <c r="AR24" i="1"/>
  <c r="AM24" i="1"/>
  <c r="AL24" i="1"/>
  <c r="AJ24" i="1"/>
  <c r="AI24" i="1"/>
  <c r="AG24" i="1"/>
  <c r="AF24" i="1"/>
  <c r="S20" i="32"/>
  <c r="BH26" i="1"/>
  <c r="BG26" i="1"/>
  <c r="BE26" i="1"/>
  <c r="BD26" i="1"/>
  <c r="R19" i="32"/>
  <c r="BH23" i="1"/>
  <c r="BG23" i="1"/>
  <c r="BG9" i="1"/>
  <c r="BH9" i="1"/>
  <c r="BG10" i="1"/>
  <c r="BH10" i="1"/>
  <c r="BG11" i="1"/>
  <c r="BH11" i="1"/>
  <c r="BG12" i="1"/>
  <c r="BH12" i="1"/>
  <c r="BG13" i="1"/>
  <c r="BH13" i="1"/>
  <c r="BG14" i="1"/>
  <c r="BH14" i="1"/>
  <c r="BG15" i="1"/>
  <c r="BH15" i="1"/>
  <c r="BG16" i="1"/>
  <c r="BH16" i="1"/>
  <c r="BG17" i="1"/>
  <c r="BH17" i="1"/>
  <c r="BG18" i="1"/>
  <c r="BH18" i="1"/>
  <c r="BG19" i="1"/>
  <c r="BH19" i="1"/>
  <c r="BG20" i="1"/>
  <c r="BH20" i="1"/>
  <c r="BG21" i="1"/>
  <c r="BH21" i="1"/>
  <c r="BG22" i="1"/>
  <c r="BH22" i="1"/>
  <c r="BH8" i="1"/>
  <c r="BG8" i="1"/>
  <c r="AR28" i="1"/>
  <c r="AF28" i="1"/>
  <c r="AF8" i="1"/>
  <c r="AG8" i="1"/>
  <c r="AI8" i="1"/>
  <c r="AJ8" i="1"/>
  <c r="AL8" i="1"/>
  <c r="AM8" i="1"/>
  <c r="AR8" i="1"/>
  <c r="AS8" i="1"/>
  <c r="AU8" i="1"/>
  <c r="AV8" i="1"/>
  <c r="AX8" i="1"/>
  <c r="AY8" i="1"/>
  <c r="BA8" i="1"/>
  <c r="BB8" i="1"/>
  <c r="BD8" i="1"/>
  <c r="BE8" i="1"/>
  <c r="AF9" i="1"/>
  <c r="AG9" i="1"/>
  <c r="AI9" i="1"/>
  <c r="AJ9" i="1"/>
  <c r="AL9" i="1"/>
  <c r="AM9" i="1"/>
  <c r="AR9" i="1"/>
  <c r="AS9" i="1"/>
  <c r="AU9" i="1"/>
  <c r="AV9" i="1"/>
  <c r="AX9" i="1"/>
  <c r="AY9" i="1"/>
  <c r="BA9" i="1"/>
  <c r="BB9" i="1"/>
  <c r="BD9" i="1"/>
  <c r="BE9" i="1"/>
  <c r="AF10" i="1"/>
  <c r="AG10" i="1"/>
  <c r="AI10" i="1"/>
  <c r="AJ10" i="1"/>
  <c r="AL10" i="1"/>
  <c r="AM10" i="1"/>
  <c r="AR10" i="1"/>
  <c r="AT10" i="1" s="1"/>
  <c r="L6" i="32" s="1"/>
  <c r="AS10" i="1"/>
  <c r="AU10" i="1"/>
  <c r="AV10" i="1"/>
  <c r="AX10" i="1"/>
  <c r="AY10" i="1"/>
  <c r="BA10" i="1"/>
  <c r="BB10" i="1"/>
  <c r="BD10" i="1"/>
  <c r="BE10" i="1"/>
  <c r="AF11" i="1"/>
  <c r="AG11" i="1"/>
  <c r="AI11" i="1"/>
  <c r="AJ11" i="1"/>
  <c r="AL11" i="1"/>
  <c r="AM11" i="1"/>
  <c r="AR11" i="1"/>
  <c r="AS11" i="1"/>
  <c r="AU11" i="1"/>
  <c r="AV11" i="1"/>
  <c r="AX11" i="1"/>
  <c r="AY11" i="1"/>
  <c r="BA11" i="1"/>
  <c r="BB11" i="1"/>
  <c r="BD11" i="1"/>
  <c r="BE11" i="1"/>
  <c r="AF12" i="1"/>
  <c r="AG12" i="1"/>
  <c r="AI12" i="1"/>
  <c r="AJ12" i="1"/>
  <c r="AL12" i="1"/>
  <c r="AM12" i="1"/>
  <c r="AR12" i="1"/>
  <c r="AS12" i="1"/>
  <c r="AU12" i="1"/>
  <c r="AV12" i="1"/>
  <c r="AW12" i="1" s="1"/>
  <c r="M8" i="32" s="1"/>
  <c r="AX12" i="1"/>
  <c r="AY12" i="1"/>
  <c r="BA12" i="1"/>
  <c r="BB12" i="1"/>
  <c r="BD12" i="1"/>
  <c r="BE12" i="1"/>
  <c r="AF13" i="1"/>
  <c r="AG13" i="1"/>
  <c r="AI13" i="1"/>
  <c r="AJ13" i="1"/>
  <c r="AL13" i="1"/>
  <c r="AM13" i="1"/>
  <c r="AR13" i="1"/>
  <c r="AS13" i="1"/>
  <c r="AU13" i="1"/>
  <c r="AV13" i="1"/>
  <c r="AX13" i="1"/>
  <c r="AY13" i="1"/>
  <c r="BA13" i="1"/>
  <c r="BB13" i="1"/>
  <c r="BD13" i="1"/>
  <c r="BE13" i="1"/>
  <c r="AF14" i="1"/>
  <c r="AG14" i="1"/>
  <c r="AI14" i="1"/>
  <c r="AJ14" i="1"/>
  <c r="AL14" i="1"/>
  <c r="AM14" i="1"/>
  <c r="AR14" i="1"/>
  <c r="AS14" i="1"/>
  <c r="AU14" i="1"/>
  <c r="AV14" i="1"/>
  <c r="AX14" i="1"/>
  <c r="AY14" i="1"/>
  <c r="BA14" i="1"/>
  <c r="BB14" i="1"/>
  <c r="BD14" i="1"/>
  <c r="BE14" i="1"/>
  <c r="AF15" i="1"/>
  <c r="AG15" i="1"/>
  <c r="AI15" i="1"/>
  <c r="AJ15" i="1"/>
  <c r="AL15" i="1"/>
  <c r="AM15" i="1"/>
  <c r="AR15" i="1"/>
  <c r="AS15" i="1"/>
  <c r="AU15" i="1"/>
  <c r="AV15" i="1"/>
  <c r="AX15" i="1"/>
  <c r="AY15" i="1"/>
  <c r="BA15" i="1"/>
  <c r="BB15" i="1"/>
  <c r="BD15" i="1"/>
  <c r="BE15" i="1"/>
  <c r="AF16" i="1"/>
  <c r="AG16" i="1"/>
  <c r="AI16" i="1"/>
  <c r="AJ16" i="1"/>
  <c r="AL16" i="1"/>
  <c r="AM16" i="1"/>
  <c r="AR16" i="1"/>
  <c r="AS16" i="1"/>
  <c r="AU16" i="1"/>
  <c r="AV16" i="1"/>
  <c r="AX16" i="1"/>
  <c r="AY16" i="1"/>
  <c r="BA16" i="1"/>
  <c r="BB16" i="1"/>
  <c r="BD16" i="1"/>
  <c r="BE16" i="1"/>
  <c r="AF17" i="1"/>
  <c r="AG17" i="1"/>
  <c r="AH17" i="1" s="1"/>
  <c r="H13" i="32" s="1"/>
  <c r="AI17" i="1"/>
  <c r="AJ17" i="1"/>
  <c r="AL17" i="1"/>
  <c r="AM17" i="1"/>
  <c r="AR17" i="1"/>
  <c r="AS17" i="1"/>
  <c r="AU17" i="1"/>
  <c r="AV17" i="1"/>
  <c r="AX17" i="1"/>
  <c r="AY17" i="1"/>
  <c r="BA17" i="1"/>
  <c r="BB17" i="1"/>
  <c r="BD17" i="1"/>
  <c r="BE17" i="1"/>
  <c r="AF18" i="1"/>
  <c r="AG18" i="1"/>
  <c r="AI18" i="1"/>
  <c r="AJ18" i="1"/>
  <c r="AL18" i="1"/>
  <c r="AM18" i="1"/>
  <c r="AR18" i="1"/>
  <c r="AS18" i="1"/>
  <c r="AU18" i="1"/>
  <c r="AV18" i="1"/>
  <c r="AX18" i="1"/>
  <c r="AY18" i="1"/>
  <c r="BA18" i="1"/>
  <c r="BB18" i="1"/>
  <c r="BD18" i="1"/>
  <c r="BE18" i="1"/>
  <c r="AF19" i="1"/>
  <c r="AG19" i="1"/>
  <c r="AI19" i="1"/>
  <c r="AJ19" i="1"/>
  <c r="AL19" i="1"/>
  <c r="AM19" i="1"/>
  <c r="AR19" i="1"/>
  <c r="AS19" i="1"/>
  <c r="AU19" i="1"/>
  <c r="AV19" i="1"/>
  <c r="AX19" i="1"/>
  <c r="AY19" i="1"/>
  <c r="BA19" i="1"/>
  <c r="BB19" i="1"/>
  <c r="BD19" i="1"/>
  <c r="BE19" i="1"/>
  <c r="AF20" i="1"/>
  <c r="AG20" i="1"/>
  <c r="AH20" i="1" s="1"/>
  <c r="H16" i="32" s="1"/>
  <c r="AI20" i="1"/>
  <c r="AJ20" i="1"/>
  <c r="AL20" i="1"/>
  <c r="AM20" i="1"/>
  <c r="AR20" i="1"/>
  <c r="AS20" i="1"/>
  <c r="AU20" i="1"/>
  <c r="AV20" i="1"/>
  <c r="AX20" i="1"/>
  <c r="AY20" i="1"/>
  <c r="BA20" i="1"/>
  <c r="BB20" i="1"/>
  <c r="BD20" i="1"/>
  <c r="BE20" i="1"/>
  <c r="AF21" i="1"/>
  <c r="AG21" i="1"/>
  <c r="AI21" i="1"/>
  <c r="AJ21" i="1"/>
  <c r="AL21" i="1"/>
  <c r="AM21" i="1"/>
  <c r="AR21" i="1"/>
  <c r="AS21" i="1"/>
  <c r="AU21" i="1"/>
  <c r="AV21" i="1"/>
  <c r="AX21" i="1"/>
  <c r="AY21" i="1"/>
  <c r="BA21" i="1"/>
  <c r="BB21" i="1"/>
  <c r="BD21" i="1"/>
  <c r="BE21" i="1"/>
  <c r="AF22" i="1"/>
  <c r="AG22" i="1"/>
  <c r="AI22" i="1"/>
  <c r="AJ22" i="1"/>
  <c r="AL22" i="1"/>
  <c r="AM22" i="1"/>
  <c r="AR22" i="1"/>
  <c r="AS22" i="1"/>
  <c r="AU22" i="1"/>
  <c r="AV22" i="1"/>
  <c r="AX22" i="1"/>
  <c r="AY22" i="1"/>
  <c r="BA22" i="1"/>
  <c r="BB22" i="1"/>
  <c r="BD22" i="1"/>
  <c r="BE22" i="1"/>
  <c r="AF23" i="1"/>
  <c r="AG23" i="1"/>
  <c r="AI23" i="1"/>
  <c r="AJ23" i="1"/>
  <c r="AL23" i="1"/>
  <c r="AM23" i="1"/>
  <c r="AR23" i="1"/>
  <c r="AS23" i="1"/>
  <c r="AU23" i="1"/>
  <c r="AV23" i="1"/>
  <c r="AX23" i="1"/>
  <c r="AY23" i="1"/>
  <c r="BA23" i="1"/>
  <c r="BB23" i="1"/>
  <c r="BD23" i="1"/>
  <c r="BE23" i="1"/>
  <c r="AF26" i="1"/>
  <c r="AG26" i="1"/>
  <c r="AI26" i="1"/>
  <c r="AJ26" i="1"/>
  <c r="AL26" i="1"/>
  <c r="AM26" i="1"/>
  <c r="AR26" i="1"/>
  <c r="AS26" i="1"/>
  <c r="AU26" i="1"/>
  <c r="AV26" i="1"/>
  <c r="AX26" i="1"/>
  <c r="AY26" i="1"/>
  <c r="BA26" i="1"/>
  <c r="BB26" i="1"/>
  <c r="X25" i="1"/>
  <c r="W25" i="1"/>
  <c r="U25" i="1"/>
  <c r="T25" i="1"/>
  <c r="O25" i="1"/>
  <c r="N25" i="1"/>
  <c r="L25" i="1"/>
  <c r="K25" i="1"/>
  <c r="I25" i="1"/>
  <c r="H25" i="1"/>
  <c r="F25" i="1"/>
  <c r="E25" i="1"/>
  <c r="C25" i="1"/>
  <c r="B25" i="1"/>
  <c r="U2" i="32" l="1"/>
  <c r="AW16" i="1"/>
  <c r="M12" i="32" s="1"/>
  <c r="AH9" i="1"/>
  <c r="H5" i="32" s="1"/>
  <c r="T17" i="32"/>
  <c r="T5" i="32"/>
  <c r="BC24" i="1"/>
  <c r="O20" i="32" s="1"/>
  <c r="S8" i="32"/>
  <c r="T10" i="32"/>
  <c r="T9" i="32"/>
  <c r="T18" i="32"/>
  <c r="M25" i="1"/>
  <c r="V25" i="1"/>
  <c r="D2" i="32" s="1"/>
  <c r="S12" i="32"/>
  <c r="AK24" i="1"/>
  <c r="I20" i="32" s="1"/>
  <c r="AH10" i="1"/>
  <c r="H6" i="32" s="1"/>
  <c r="BI9" i="1"/>
  <c r="Q5" i="32" s="1"/>
  <c r="T19" i="32"/>
  <c r="S16" i="32"/>
  <c r="AT20" i="1"/>
  <c r="L16" i="32" s="1"/>
  <c r="AZ15" i="1"/>
  <c r="N11" i="32" s="1"/>
  <c r="AT13" i="1"/>
  <c r="L9" i="32" s="1"/>
  <c r="AK12" i="1"/>
  <c r="I8" i="32" s="1"/>
  <c r="BF9" i="1"/>
  <c r="P5" i="32" s="1"/>
  <c r="AK8" i="1"/>
  <c r="I4" i="32" s="1"/>
  <c r="T15" i="32"/>
  <c r="T11" i="32"/>
  <c r="T3" i="32"/>
  <c r="T8" i="32"/>
  <c r="T16" i="32"/>
  <c r="T12" i="32"/>
  <c r="T20" i="32"/>
  <c r="T4" i="32"/>
  <c r="D25" i="1"/>
  <c r="J25" i="1"/>
  <c r="P25" i="1"/>
  <c r="B2" i="32" s="1"/>
  <c r="Y25" i="1"/>
  <c r="E2" i="32" s="1"/>
  <c r="AW24" i="1"/>
  <c r="M20" i="32" s="1"/>
  <c r="BI15" i="1"/>
  <c r="Q11" i="32" s="1"/>
  <c r="R18" i="32"/>
  <c r="R14" i="32"/>
  <c r="R6" i="32"/>
  <c r="BF26" i="1"/>
  <c r="P3" i="32" s="1"/>
  <c r="AN23" i="1"/>
  <c r="J19" i="32" s="1"/>
  <c r="BC22" i="1"/>
  <c r="O18" i="32" s="1"/>
  <c r="AW20" i="1"/>
  <c r="M16" i="32" s="1"/>
  <c r="AZ19" i="1"/>
  <c r="N15" i="32" s="1"/>
  <c r="AN19" i="1"/>
  <c r="J15" i="32" s="1"/>
  <c r="BF17" i="1"/>
  <c r="P13" i="32" s="1"/>
  <c r="AT17" i="1"/>
  <c r="L13" i="32" s="1"/>
  <c r="R20" i="32"/>
  <c r="BI24" i="1"/>
  <c r="Q20" i="32" s="1"/>
  <c r="BF24" i="1"/>
  <c r="P20" i="32" s="1"/>
  <c r="AZ24" i="1"/>
  <c r="N20" i="32" s="1"/>
  <c r="AT24" i="1"/>
  <c r="L20" i="32" s="1"/>
  <c r="AN24" i="1"/>
  <c r="J20" i="32" s="1"/>
  <c r="AH24" i="1"/>
  <c r="H20" i="32" s="1"/>
  <c r="BF14" i="1"/>
  <c r="P10" i="32" s="1"/>
  <c r="BC20" i="1"/>
  <c r="O16" i="32" s="1"/>
  <c r="AT26" i="1"/>
  <c r="L3" i="32" s="1"/>
  <c r="AK11" i="1"/>
  <c r="I7" i="32" s="1"/>
  <c r="AN10" i="1"/>
  <c r="J6" i="32" s="1"/>
  <c r="AZ21" i="1"/>
  <c r="N17" i="32" s="1"/>
  <c r="AN21" i="1"/>
  <c r="J17" i="32" s="1"/>
  <c r="AK16" i="1"/>
  <c r="I12" i="32" s="1"/>
  <c r="AN15" i="1"/>
  <c r="J11" i="32" s="1"/>
  <c r="AZ11" i="1"/>
  <c r="N7" i="32" s="1"/>
  <c r="R16" i="32"/>
  <c r="R8" i="32"/>
  <c r="AW22" i="1"/>
  <c r="M18" i="32" s="1"/>
  <c r="AT14" i="1"/>
  <c r="L10" i="32" s="1"/>
  <c r="AZ26" i="1"/>
  <c r="N3" i="32" s="1"/>
  <c r="AN16" i="1"/>
  <c r="J12" i="32" s="1"/>
  <c r="AT15" i="1"/>
  <c r="L11" i="32" s="1"/>
  <c r="AK14" i="1"/>
  <c r="I10" i="32" s="1"/>
  <c r="R17" i="32"/>
  <c r="R9" i="32"/>
  <c r="R5" i="32"/>
  <c r="AT18" i="1"/>
  <c r="L14" i="32" s="1"/>
  <c r="BF21" i="1"/>
  <c r="P17" i="32" s="1"/>
  <c r="AT21" i="1"/>
  <c r="L17" i="32" s="1"/>
  <c r="AH21" i="1"/>
  <c r="H17" i="32" s="1"/>
  <c r="BC13" i="1"/>
  <c r="O9" i="32" s="1"/>
  <c r="AK9" i="1"/>
  <c r="I5" i="32" s="1"/>
  <c r="AH13" i="1"/>
  <c r="H9" i="32" s="1"/>
  <c r="BF20" i="1"/>
  <c r="P16" i="32" s="1"/>
  <c r="AW14" i="1"/>
  <c r="M10" i="32" s="1"/>
  <c r="AZ13" i="1"/>
  <c r="N9" i="32" s="1"/>
  <c r="R13" i="32"/>
  <c r="BE25" i="1"/>
  <c r="AK20" i="1"/>
  <c r="I16" i="32" s="1"/>
  <c r="BF18" i="1"/>
  <c r="P14" i="32" s="1"/>
  <c r="AH18" i="1"/>
  <c r="H14" i="32" s="1"/>
  <c r="BC10" i="1"/>
  <c r="O6" i="32" s="1"/>
  <c r="AN8" i="1"/>
  <c r="J4" i="32" s="1"/>
  <c r="R10" i="32"/>
  <c r="BC19" i="1"/>
  <c r="O15" i="32" s="1"/>
  <c r="AH19" i="1"/>
  <c r="H15" i="32" s="1"/>
  <c r="AK18" i="1"/>
  <c r="I14" i="32" s="1"/>
  <c r="AZ17" i="1"/>
  <c r="N13" i="32" s="1"/>
  <c r="AN17" i="1"/>
  <c r="J13" i="32" s="1"/>
  <c r="AZ23" i="1"/>
  <c r="N19" i="32" s="1"/>
  <c r="AT22" i="1"/>
  <c r="L18" i="32" s="1"/>
  <c r="AH22" i="1"/>
  <c r="H18" i="32" s="1"/>
  <c r="AW21" i="1"/>
  <c r="M17" i="32" s="1"/>
  <c r="BC14" i="1"/>
  <c r="O10" i="32" s="1"/>
  <c r="BF13" i="1"/>
  <c r="P9" i="32" s="1"/>
  <c r="AW26" i="1"/>
  <c r="M3" i="32" s="1"/>
  <c r="AK26" i="1"/>
  <c r="I3" i="32" s="1"/>
  <c r="AN18" i="1"/>
  <c r="J14" i="32" s="1"/>
  <c r="AZ12" i="1"/>
  <c r="N8" i="32" s="1"/>
  <c r="BF11" i="1"/>
  <c r="P7" i="32" s="1"/>
  <c r="AH11" i="1"/>
  <c r="H7" i="32" s="1"/>
  <c r="AK10" i="1"/>
  <c r="I6" i="32" s="1"/>
  <c r="AG25" i="1"/>
  <c r="BI21" i="1"/>
  <c r="Q17" i="32" s="1"/>
  <c r="BC21" i="1"/>
  <c r="O17" i="32" s="1"/>
  <c r="AT9" i="1"/>
  <c r="L5" i="32" s="1"/>
  <c r="BF12" i="1"/>
  <c r="P8" i="32" s="1"/>
  <c r="AN11" i="1"/>
  <c r="J7" i="32" s="1"/>
  <c r="AW23" i="1"/>
  <c r="M19" i="32" s="1"/>
  <c r="AZ14" i="1"/>
  <c r="N10" i="32" s="1"/>
  <c r="BA25" i="1"/>
  <c r="AH26" i="1"/>
  <c r="H3" i="32" s="1"/>
  <c r="BC11" i="1"/>
  <c r="O7" i="32" s="1"/>
  <c r="BF10" i="1"/>
  <c r="P6" i="32" s="1"/>
  <c r="BF16" i="1"/>
  <c r="P12" i="32" s="1"/>
  <c r="AT16" i="1"/>
  <c r="L12" i="32" s="1"/>
  <c r="BC18" i="1"/>
  <c r="O14" i="32" s="1"/>
  <c r="AW8" i="1"/>
  <c r="M4" i="32" s="1"/>
  <c r="AU25" i="1"/>
  <c r="S9" i="32"/>
  <c r="AT19" i="1"/>
  <c r="L15" i="32" s="1"/>
  <c r="AZ16" i="1"/>
  <c r="N12" i="32" s="1"/>
  <c r="BF15" i="1"/>
  <c r="P11" i="32" s="1"/>
  <c r="AK15" i="1"/>
  <c r="I11" i="32" s="1"/>
  <c r="AW9" i="1"/>
  <c r="M5" i="32" s="1"/>
  <c r="S10" i="32"/>
  <c r="AT23" i="1"/>
  <c r="L19" i="32" s="1"/>
  <c r="AZ20" i="1"/>
  <c r="N16" i="32" s="1"/>
  <c r="BF19" i="1"/>
  <c r="P15" i="32" s="1"/>
  <c r="AK19" i="1"/>
  <c r="I15" i="32" s="1"/>
  <c r="AW13" i="1"/>
  <c r="M9" i="32" s="1"/>
  <c r="BF23" i="1"/>
  <c r="P19" i="32" s="1"/>
  <c r="AK23" i="1"/>
  <c r="I19" i="32" s="1"/>
  <c r="AK21" i="1"/>
  <c r="I17" i="32" s="1"/>
  <c r="AW19" i="1"/>
  <c r="M15" i="32" s="1"/>
  <c r="AW17" i="1"/>
  <c r="M13" i="32" s="1"/>
  <c r="BC16" i="1"/>
  <c r="O12" i="32" s="1"/>
  <c r="AH16" i="1"/>
  <c r="H12" i="32" s="1"/>
  <c r="AH14" i="1"/>
  <c r="H10" i="32" s="1"/>
  <c r="AN13" i="1"/>
  <c r="J9" i="32" s="1"/>
  <c r="AT12" i="1"/>
  <c r="L8" i="32" s="1"/>
  <c r="BD25" i="1"/>
  <c r="BF25" i="1" s="1"/>
  <c r="P2" i="32" s="1"/>
  <c r="AZ9" i="1"/>
  <c r="N5" i="32" s="1"/>
  <c r="BF8" i="1"/>
  <c r="P4" i="32" s="1"/>
  <c r="AH23" i="1"/>
  <c r="H19" i="32" s="1"/>
  <c r="AN20" i="1"/>
  <c r="J16" i="32" s="1"/>
  <c r="AZ18" i="1"/>
  <c r="N14" i="32" s="1"/>
  <c r="AW11" i="1"/>
  <c r="M7" i="32" s="1"/>
  <c r="AL25" i="1"/>
  <c r="AZ22" i="1"/>
  <c r="N18" i="32" s="1"/>
  <c r="AW15" i="1"/>
  <c r="M11" i="32" s="1"/>
  <c r="AH12" i="1"/>
  <c r="H8" i="32" s="1"/>
  <c r="AN9" i="1"/>
  <c r="J5" i="32" s="1"/>
  <c r="AT8" i="1"/>
  <c r="L4" i="32" s="1"/>
  <c r="R15" i="32"/>
  <c r="R11" i="32"/>
  <c r="R7" i="32"/>
  <c r="BC23" i="1"/>
  <c r="O19" i="32" s="1"/>
  <c r="AN22" i="1"/>
  <c r="J18" i="32" s="1"/>
  <c r="AK13" i="1"/>
  <c r="I9" i="32" s="1"/>
  <c r="BC8" i="1"/>
  <c r="O4" i="32" s="1"/>
  <c r="AH8" i="1"/>
  <c r="H4" i="32" s="1"/>
  <c r="S18" i="32"/>
  <c r="BC26" i="1"/>
  <c r="O3" i="32" s="1"/>
  <c r="AK17" i="1"/>
  <c r="I13" i="32" s="1"/>
  <c r="BC12" i="1"/>
  <c r="O8" i="32" s="1"/>
  <c r="AX25" i="1"/>
  <c r="AW10" i="1"/>
  <c r="M6" i="32" s="1"/>
  <c r="BB25" i="1"/>
  <c r="R12" i="32"/>
  <c r="AS25" i="1"/>
  <c r="S15" i="32"/>
  <c r="AN26" i="1"/>
  <c r="J3" i="32" s="1"/>
  <c r="BF22" i="1"/>
  <c r="P18" i="32" s="1"/>
  <c r="AK22" i="1"/>
  <c r="I18" i="32" s="1"/>
  <c r="AW18" i="1"/>
  <c r="M14" i="32" s="1"/>
  <c r="BC17" i="1"/>
  <c r="O13" i="32" s="1"/>
  <c r="BC15" i="1"/>
  <c r="O11" i="32" s="1"/>
  <c r="AH15" i="1"/>
  <c r="H11" i="32" s="1"/>
  <c r="AN14" i="1"/>
  <c r="J10" i="32" s="1"/>
  <c r="AN12" i="1"/>
  <c r="J8" i="32" s="1"/>
  <c r="AT11" i="1"/>
  <c r="L7" i="32" s="1"/>
  <c r="AZ10" i="1"/>
  <c r="N6" i="32" s="1"/>
  <c r="AI25" i="1"/>
  <c r="AZ8" i="1"/>
  <c r="N4" i="32" s="1"/>
  <c r="S3" i="32"/>
  <c r="R3" i="32"/>
  <c r="S19" i="32"/>
  <c r="S14" i="32"/>
  <c r="S6" i="32"/>
  <c r="S7" i="32"/>
  <c r="S11" i="32"/>
  <c r="S5" i="32"/>
  <c r="S13" i="32"/>
  <c r="S17" i="32"/>
  <c r="S4" i="32"/>
  <c r="R4" i="32"/>
  <c r="BC9" i="1"/>
  <c r="O5" i="32" s="1"/>
  <c r="AV25" i="1"/>
  <c r="AR25" i="1"/>
  <c r="AJ25" i="1"/>
  <c r="AF25" i="1"/>
  <c r="AY25" i="1"/>
  <c r="AM25" i="1"/>
  <c r="BG25" i="1"/>
  <c r="BI14" i="1"/>
  <c r="Q10" i="32" s="1"/>
  <c r="G25" i="1"/>
  <c r="BI11" i="1"/>
  <c r="Q7" i="32" s="1"/>
  <c r="BI13" i="1"/>
  <c r="Q9" i="32" s="1"/>
  <c r="BI17" i="1"/>
  <c r="Q13" i="32" s="1"/>
  <c r="BI19" i="1"/>
  <c r="Q15" i="32" s="1"/>
  <c r="BI26" i="1"/>
  <c r="Q3" i="32" s="1"/>
  <c r="BI8" i="1"/>
  <c r="Q4" i="32" s="1"/>
  <c r="BI10" i="1"/>
  <c r="Q6" i="32" s="1"/>
  <c r="BI12" i="1"/>
  <c r="Q8" i="32" s="1"/>
  <c r="BI16" i="1"/>
  <c r="Q12" i="32" s="1"/>
  <c r="BI18" i="1"/>
  <c r="Q14" i="32" s="1"/>
  <c r="BI20" i="1"/>
  <c r="Q16" i="32" s="1"/>
  <c r="BI22" i="1"/>
  <c r="Q18" i="32" s="1"/>
  <c r="BI23" i="1"/>
  <c r="Q19" i="32" s="1"/>
  <c r="BH25" i="1"/>
  <c r="BI25" i="1" l="1"/>
  <c r="Q2" i="32" s="1"/>
  <c r="AH25" i="1"/>
  <c r="H2" i="32" s="1"/>
  <c r="T2" i="32"/>
  <c r="BC25" i="1"/>
  <c r="O2" i="32" s="1"/>
  <c r="AZ25" i="1"/>
  <c r="N2" i="32" s="1"/>
  <c r="AK25" i="1"/>
  <c r="I2" i="32" s="1"/>
  <c r="AN25" i="1"/>
  <c r="J2" i="32" s="1"/>
  <c r="AW25" i="1"/>
  <c r="M2" i="32" s="1"/>
  <c r="AT25" i="1"/>
  <c r="L2" i="32" s="1"/>
  <c r="S2" i="32"/>
  <c r="R2" i="32"/>
  <c r="B71" i="29"/>
  <c r="C71" i="29"/>
  <c r="D71" i="29"/>
  <c r="E71" i="29"/>
  <c r="F71" i="29"/>
  <c r="G71" i="29"/>
  <c r="H71" i="29"/>
  <c r="I71" i="29"/>
  <c r="H8" i="28"/>
  <c r="I8" i="28"/>
  <c r="H9" i="28"/>
  <c r="AO8" i="1" s="1"/>
  <c r="I9" i="28"/>
  <c r="AP8" i="1" s="1"/>
  <c r="H10" i="28"/>
  <c r="AO9" i="1" s="1"/>
  <c r="I10" i="28"/>
  <c r="AP9" i="1" s="1"/>
  <c r="H11" i="28"/>
  <c r="I11" i="28"/>
  <c r="H12" i="28"/>
  <c r="AO10" i="1" s="1"/>
  <c r="I12" i="28"/>
  <c r="AP10" i="1" s="1"/>
  <c r="AQ10" i="1" s="1"/>
  <c r="K6" i="32" s="1"/>
  <c r="H13" i="28"/>
  <c r="AO11" i="1" s="1"/>
  <c r="I13" i="28"/>
  <c r="AP11" i="1" s="1"/>
  <c r="AQ11" i="1" s="1"/>
  <c r="K7" i="32" s="1"/>
  <c r="H14" i="28"/>
  <c r="I14" i="28"/>
  <c r="H15" i="28"/>
  <c r="I15" i="28"/>
  <c r="H16" i="28"/>
  <c r="I16" i="28"/>
  <c r="H17" i="28"/>
  <c r="I17" i="28"/>
  <c r="H18" i="28"/>
  <c r="I18" i="28"/>
  <c r="H19" i="28"/>
  <c r="AO12" i="1" s="1"/>
  <c r="I19" i="28"/>
  <c r="AP12" i="1" s="1"/>
  <c r="AQ12" i="1" s="1"/>
  <c r="K8" i="32" s="1"/>
  <c r="H20" i="28"/>
  <c r="AO13" i="1" s="1"/>
  <c r="I20" i="28"/>
  <c r="AP13" i="1" s="1"/>
  <c r="H21" i="28"/>
  <c r="I21" i="28"/>
  <c r="H22" i="28"/>
  <c r="I22" i="28"/>
  <c r="H23" i="28"/>
  <c r="I23" i="28"/>
  <c r="H24" i="28"/>
  <c r="I24" i="28"/>
  <c r="H25" i="28"/>
  <c r="I25" i="28"/>
  <c r="H26" i="28"/>
  <c r="I26" i="28"/>
  <c r="H27" i="28"/>
  <c r="I27" i="28"/>
  <c r="H28" i="28"/>
  <c r="I28" i="28"/>
  <c r="H29" i="28"/>
  <c r="I29" i="28"/>
  <c r="H30" i="28"/>
  <c r="I30" i="28"/>
  <c r="H31" i="28"/>
  <c r="I31" i="28"/>
  <c r="H32" i="28"/>
  <c r="I32" i="28"/>
  <c r="H33" i="28"/>
  <c r="I33" i="28"/>
  <c r="H34" i="28"/>
  <c r="AO14" i="1" s="1"/>
  <c r="I34" i="28"/>
  <c r="AP14" i="1" s="1"/>
  <c r="H35" i="28"/>
  <c r="I35" i="28"/>
  <c r="H36" i="28"/>
  <c r="AO15" i="1" s="1"/>
  <c r="I36" i="28"/>
  <c r="AP15" i="1" s="1"/>
  <c r="AQ15" i="1" s="1"/>
  <c r="K11" i="32" s="1"/>
  <c r="H37" i="28"/>
  <c r="I37" i="28"/>
  <c r="H38" i="28"/>
  <c r="I38" i="28"/>
  <c r="H39" i="28"/>
  <c r="AO16" i="1" s="1"/>
  <c r="I39" i="28"/>
  <c r="AP16" i="1" s="1"/>
  <c r="H40" i="28"/>
  <c r="I40" i="28"/>
  <c r="H41" i="28"/>
  <c r="I41" i="28"/>
  <c r="H42" i="28"/>
  <c r="AO17" i="1" s="1"/>
  <c r="I42" i="28"/>
  <c r="AP17" i="1" s="1"/>
  <c r="AQ17" i="1" s="1"/>
  <c r="K13" i="32" s="1"/>
  <c r="H43" i="28"/>
  <c r="I43" i="28"/>
  <c r="H44" i="28"/>
  <c r="I44" i="28"/>
  <c r="H45" i="28"/>
  <c r="AO18" i="1" s="1"/>
  <c r="I45" i="28"/>
  <c r="AP18" i="1" s="1"/>
  <c r="H46" i="28"/>
  <c r="I46" i="28"/>
  <c r="H47" i="28"/>
  <c r="I47" i="28"/>
  <c r="H48" i="28"/>
  <c r="I48" i="28"/>
  <c r="H49" i="28"/>
  <c r="I49" i="28"/>
  <c r="H50" i="28"/>
  <c r="AO19" i="1" s="1"/>
  <c r="I50" i="28"/>
  <c r="AP19" i="1" s="1"/>
  <c r="H51" i="28"/>
  <c r="I51" i="28"/>
  <c r="H52" i="28"/>
  <c r="I52" i="28"/>
  <c r="H53" i="28"/>
  <c r="AO20" i="1" s="1"/>
  <c r="I53" i="28"/>
  <c r="AP20" i="1" s="1"/>
  <c r="H54" i="28"/>
  <c r="I54" i="28"/>
  <c r="H55" i="28"/>
  <c r="I55" i="28"/>
  <c r="H56" i="28"/>
  <c r="AO21" i="1" s="1"/>
  <c r="I56" i="28"/>
  <c r="AP21" i="1" s="1"/>
  <c r="H57" i="28"/>
  <c r="I57" i="28"/>
  <c r="H58" i="28"/>
  <c r="I58" i="28"/>
  <c r="H59" i="28"/>
  <c r="AO22" i="1" s="1"/>
  <c r="I59" i="28"/>
  <c r="AP22" i="1" s="1"/>
  <c r="H60" i="28"/>
  <c r="I60" i="28"/>
  <c r="H61" i="28"/>
  <c r="I61" i="28"/>
  <c r="H62" i="28"/>
  <c r="I62" i="28"/>
  <c r="H63" i="28"/>
  <c r="AO24" i="1" s="1"/>
  <c r="I63" i="28"/>
  <c r="AP24" i="1" s="1"/>
  <c r="H64" i="28"/>
  <c r="I64" i="28"/>
  <c r="H65" i="28"/>
  <c r="I65" i="28"/>
  <c r="H66" i="28"/>
  <c r="AO23" i="1" s="1"/>
  <c r="I66" i="28"/>
  <c r="AP23" i="1" s="1"/>
  <c r="AQ23" i="1" s="1"/>
  <c r="K19" i="32" s="1"/>
  <c r="H67" i="28"/>
  <c r="I67" i="28"/>
  <c r="H68" i="28"/>
  <c r="I68" i="28"/>
  <c r="H69" i="28"/>
  <c r="I69" i="28"/>
  <c r="B71" i="28"/>
  <c r="C71" i="28"/>
  <c r="D71" i="28"/>
  <c r="E71" i="28"/>
  <c r="F71" i="28"/>
  <c r="G71" i="28"/>
  <c r="G16" i="32"/>
  <c r="G12" i="32"/>
  <c r="G8" i="32"/>
  <c r="G7" i="32"/>
  <c r="G6" i="32"/>
  <c r="G5" i="32"/>
  <c r="G18" i="32"/>
  <c r="G17" i="32"/>
  <c r="G15" i="32"/>
  <c r="G14" i="32"/>
  <c r="G13" i="32"/>
  <c r="G11" i="32"/>
  <c r="G10" i="32"/>
  <c r="G9" i="32"/>
  <c r="G4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F26" i="1"/>
  <c r="E26" i="1"/>
  <c r="C26" i="1"/>
  <c r="L26" i="1"/>
  <c r="K26" i="1"/>
  <c r="I26" i="1"/>
  <c r="H26" i="1"/>
  <c r="O26" i="1"/>
  <c r="R17" i="1"/>
  <c r="S17" i="1" s="1"/>
  <c r="C13" i="32" s="1"/>
  <c r="R18" i="1"/>
  <c r="Q18" i="1"/>
  <c r="U26" i="1"/>
  <c r="T26" i="1"/>
  <c r="Y22" i="1"/>
  <c r="E18" i="32" s="1"/>
  <c r="Y21" i="1"/>
  <c r="E17" i="32" s="1"/>
  <c r="Y20" i="1"/>
  <c r="E16" i="32" s="1"/>
  <c r="Y19" i="1"/>
  <c r="E15" i="32" s="1"/>
  <c r="Y18" i="1"/>
  <c r="E14" i="32" s="1"/>
  <c r="Y17" i="1"/>
  <c r="E13" i="32" s="1"/>
  <c r="Y16" i="1"/>
  <c r="E12" i="32" s="1"/>
  <c r="Y15" i="1"/>
  <c r="E11" i="32" s="1"/>
  <c r="Y14" i="1"/>
  <c r="E10" i="32" s="1"/>
  <c r="Y13" i="1"/>
  <c r="E9" i="32" s="1"/>
  <c r="Y12" i="1"/>
  <c r="E8" i="32" s="1"/>
  <c r="Y11" i="1"/>
  <c r="E7" i="32" s="1"/>
  <c r="Y10" i="1"/>
  <c r="E6" i="32" s="1"/>
  <c r="Y9" i="1"/>
  <c r="E5" i="32" s="1"/>
  <c r="Y8" i="1"/>
  <c r="E4" i="32" s="1"/>
  <c r="P22" i="1"/>
  <c r="B18" i="32" s="1"/>
  <c r="P21" i="1"/>
  <c r="B17" i="32" s="1"/>
  <c r="P20" i="1"/>
  <c r="B16" i="32" s="1"/>
  <c r="P19" i="1"/>
  <c r="B15" i="32" s="1"/>
  <c r="P18" i="1"/>
  <c r="B14" i="32" s="1"/>
  <c r="P17" i="1"/>
  <c r="B13" i="32" s="1"/>
  <c r="P16" i="1"/>
  <c r="B12" i="32" s="1"/>
  <c r="P15" i="1"/>
  <c r="B11" i="32" s="1"/>
  <c r="P14" i="1"/>
  <c r="B10" i="32" s="1"/>
  <c r="P13" i="1"/>
  <c r="B9" i="32" s="1"/>
  <c r="P12" i="1"/>
  <c r="B8" i="32" s="1"/>
  <c r="P11" i="1"/>
  <c r="B7" i="32" s="1"/>
  <c r="P10" i="1"/>
  <c r="B6" i="32" s="1"/>
  <c r="P9" i="1"/>
  <c r="B5" i="32" s="1"/>
  <c r="P8" i="1"/>
  <c r="B4" i="32" s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V22" i="1"/>
  <c r="D18" i="32" s="1"/>
  <c r="V21" i="1"/>
  <c r="D17" i="32" s="1"/>
  <c r="V20" i="1"/>
  <c r="D16" i="32" s="1"/>
  <c r="V19" i="1"/>
  <c r="D15" i="32" s="1"/>
  <c r="V18" i="1"/>
  <c r="D14" i="32" s="1"/>
  <c r="V17" i="1"/>
  <c r="D13" i="32" s="1"/>
  <c r="V16" i="1"/>
  <c r="D12" i="32" s="1"/>
  <c r="V15" i="1"/>
  <c r="D11" i="32" s="1"/>
  <c r="V14" i="1"/>
  <c r="D10" i="32" s="1"/>
  <c r="V13" i="1"/>
  <c r="D9" i="32" s="1"/>
  <c r="V12" i="1"/>
  <c r="D8" i="32" s="1"/>
  <c r="V11" i="1"/>
  <c r="D7" i="32" s="1"/>
  <c r="V10" i="1"/>
  <c r="D6" i="32" s="1"/>
  <c r="V9" i="1"/>
  <c r="D5" i="32" s="1"/>
  <c r="V8" i="1"/>
  <c r="D4" i="32" s="1"/>
  <c r="S22" i="1"/>
  <c r="C18" i="32" s="1"/>
  <c r="S21" i="1"/>
  <c r="C17" i="32" s="1"/>
  <c r="S20" i="1"/>
  <c r="C16" i="32" s="1"/>
  <c r="S19" i="1"/>
  <c r="C15" i="32" s="1"/>
  <c r="S16" i="1"/>
  <c r="C12" i="32" s="1"/>
  <c r="S15" i="1"/>
  <c r="C11" i="32" s="1"/>
  <c r="S14" i="1"/>
  <c r="C10" i="32" s="1"/>
  <c r="S13" i="1"/>
  <c r="C9" i="32" s="1"/>
  <c r="S12" i="1"/>
  <c r="C8" i="32" s="1"/>
  <c r="S11" i="1"/>
  <c r="C7" i="32" s="1"/>
  <c r="S10" i="1"/>
  <c r="C6" i="32" s="1"/>
  <c r="S9" i="1"/>
  <c r="C5" i="32" s="1"/>
  <c r="S8" i="1"/>
  <c r="C4" i="32" s="1"/>
  <c r="AQ24" i="1" l="1"/>
  <c r="K20" i="32" s="1"/>
  <c r="AQ18" i="1"/>
  <c r="K14" i="32" s="1"/>
  <c r="AQ16" i="1"/>
  <c r="K12" i="32" s="1"/>
  <c r="AQ21" i="1"/>
  <c r="K17" i="32" s="1"/>
  <c r="AQ19" i="1"/>
  <c r="K15" i="32" s="1"/>
  <c r="AQ13" i="1"/>
  <c r="K9" i="32" s="1"/>
  <c r="AQ22" i="1"/>
  <c r="K18" i="32" s="1"/>
  <c r="AQ20" i="1"/>
  <c r="K16" i="32" s="1"/>
  <c r="AQ14" i="1"/>
  <c r="K10" i="32" s="1"/>
  <c r="AQ9" i="1"/>
  <c r="K5" i="32" s="1"/>
  <c r="AQ8" i="1"/>
  <c r="K4" i="32" s="1"/>
  <c r="AP25" i="1"/>
  <c r="AP26" i="1"/>
  <c r="AO25" i="1"/>
  <c r="AO26" i="1"/>
  <c r="Q25" i="1"/>
  <c r="F2" i="32"/>
  <c r="R25" i="1"/>
  <c r="S18" i="1"/>
  <c r="C14" i="32" s="1"/>
  <c r="J26" i="1"/>
  <c r="V26" i="1"/>
  <c r="D3" i="32" s="1"/>
  <c r="K71" i="29"/>
  <c r="J71" i="29"/>
  <c r="H71" i="28"/>
  <c r="I71" i="28"/>
  <c r="X26" i="1"/>
  <c r="W26" i="1"/>
  <c r="M26" i="1"/>
  <c r="G26" i="1"/>
  <c r="N26" i="1"/>
  <c r="P26" i="1" s="1"/>
  <c r="B3" i="32" s="1"/>
  <c r="B26" i="1"/>
  <c r="D26" i="1" s="1"/>
  <c r="AQ26" i="1" l="1"/>
  <c r="K3" i="32" s="1"/>
  <c r="AQ25" i="1"/>
  <c r="K2" i="32" s="1"/>
  <c r="Q26" i="1"/>
  <c r="S25" i="1"/>
  <c r="C2" i="32" s="1"/>
  <c r="G2" i="32"/>
  <c r="R26" i="1"/>
  <c r="G3" i="32"/>
  <c r="F3" i="32"/>
  <c r="Y26" i="1"/>
  <c r="E3" i="32" s="1"/>
  <c r="S26" i="1" l="1"/>
  <c r="C3" i="32" s="1"/>
</calcChain>
</file>

<file path=xl/sharedStrings.xml><?xml version="1.0" encoding="utf-8"?>
<sst xmlns="http://schemas.openxmlformats.org/spreadsheetml/2006/main" count="1748" uniqueCount="257">
  <si>
    <t>TEXAS.................. .</t>
  </si>
  <si>
    <t>UTAH...................</t>
  </si>
  <si>
    <t>VERMONT................</t>
  </si>
  <si>
    <t>VIRGINIA...............</t>
  </si>
  <si>
    <t>WASHINGTON.............</t>
  </si>
  <si>
    <t>WEST VIRGINIA..........</t>
  </si>
  <si>
    <t>WISCONSIN..............</t>
  </si>
  <si>
    <t>WYOMING................</t>
  </si>
  <si>
    <t>AMERICAN SAMOA.........</t>
  </si>
  <si>
    <t>CANADA.................</t>
  </si>
  <si>
    <t>MICRONESIA.............</t>
  </si>
  <si>
    <t>GUAM...................</t>
  </si>
  <si>
    <t>MARSHALL ISLANDS.......</t>
  </si>
  <si>
    <t>MEXICO.................</t>
  </si>
  <si>
    <t>NORTHERN MARIANA IS....</t>
  </si>
  <si>
    <t>PALAU..................</t>
  </si>
  <si>
    <t>VIRGIN ISLANDS.........</t>
  </si>
  <si>
    <t>BLANK RESPONSE.........</t>
  </si>
  <si>
    <t>TOTAL..................</t>
  </si>
  <si>
    <t>AWARD YEAR 2004-2005</t>
  </si>
  <si>
    <t>AWARD YEAR 2003-2004</t>
  </si>
  <si>
    <t>State</t>
  </si>
  <si>
    <t>1995-96</t>
  </si>
  <si>
    <t>1996-97</t>
  </si>
  <si>
    <t>1997-98</t>
  </si>
  <si>
    <t>1998-99</t>
  </si>
  <si>
    <t>1999-2000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</si>
  <si>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</si>
  <si>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</si>
  <si>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</si>
  <si>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</si>
  <si>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</si>
  <si>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</si>
  <si>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</si>
  <si>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</si>
  <si>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</si>
  <si>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North Dakota</t>
  </si>
  <si>
    <t>Oregon</t>
  </si>
  <si>
    <t>South Dakota</t>
  </si>
  <si>
    <t>Utah</t>
  </si>
  <si>
    <t>Washington</t>
  </si>
  <si>
    <t>Wyoming</t>
  </si>
  <si>
    <t>WICHE</t>
  </si>
  <si>
    <t>US</t>
  </si>
  <si>
    <t>1994-95</t>
  </si>
  <si>
    <t>1993-94</t>
  </si>
  <si>
    <t xml:space="preserve">Total </t>
  </si>
  <si>
    <t>Recipients</t>
  </si>
  <si>
    <t>Expenditures</t>
  </si>
  <si>
    <t>Average</t>
  </si>
  <si>
    <t xml:space="preserve"> Award</t>
  </si>
  <si>
    <t>Award</t>
  </si>
  <si>
    <t>Table 28</t>
  </si>
  <si>
    <t>2000-01</t>
  </si>
  <si>
    <t>2001-02</t>
  </si>
  <si>
    <t>2002-03</t>
  </si>
  <si>
    <t>TABLE 21</t>
  </si>
  <si>
    <t>DISTRIBUTION OF FEDERAL PELL GRANT RECIPIENTS BY STATE AND CONTROL OF INSTITUTION</t>
  </si>
  <si>
    <t>AWARD YEAR 2005-2006</t>
  </si>
  <si>
    <t>PUBLIC</t>
  </si>
  <si>
    <t>PRIVATE</t>
  </si>
  <si>
    <t>PROPRIETARY</t>
  </si>
  <si>
    <t>U.S. TOTAL</t>
  </si>
  <si>
    <t>RECIPS</t>
  </si>
  <si>
    <t>AWARDS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</si>
  <si>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</si>
  <si>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</si>
  <si>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</si>
  <si>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</si>
  <si>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</si>
  <si>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</si>
  <si>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</si>
  <si>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</si>
  <si>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</si>
  <si>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</si>
  <si>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</si>
  <si>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</si>
  <si>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</si>
  <si>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</si>
  <si>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</si>
  <si>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</si>
  <si>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</si>
  <si>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</si>
  <si>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</si>
  <si>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</si>
  <si>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</si>
  <si>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</si>
  <si>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</si>
  <si>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</si>
  <si>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</si>
  <si>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</si>
  <si>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</si>
  <si>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</si>
  <si>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</si>
  <si>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</si>
  <si>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</si>
  <si>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</si>
  <si>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</si>
  <si>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</si>
  <si>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</si>
  <si>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</si>
  <si>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</si>
  <si>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</si>
  <si>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</si>
  <si>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</si>
  <si>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</si>
  <si>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</si>
  <si>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</si>
  <si>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</si>
  <si>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</si>
  <si>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</si>
  <si>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</si>
  <si>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</si>
  <si>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</si>
  <si>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</si>
  <si>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</si>
  <si>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</si>
  <si>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</si>
  <si>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CANADA</t>
  </si>
  <si>
    <t>MICRONESIA</t>
  </si>
  <si>
    <t>GUAM</t>
  </si>
  <si>
    <t>MARSHALL ISLANDS</t>
  </si>
  <si>
    <t>MEXICO</t>
  </si>
  <si>
    <t>NO. MARIANA ISLANDS</t>
  </si>
  <si>
    <t>PALAU</t>
  </si>
  <si>
    <t>VIRGIN ISLANDS</t>
  </si>
  <si>
    <t>BLANK RESPONSE</t>
  </si>
  <si>
    <t>TOTAL</t>
  </si>
  <si>
    <t>2003-04</t>
  </si>
  <si>
    <t>2004-05</t>
  </si>
  <si>
    <t>2005-06</t>
  </si>
  <si>
    <t>ALABAMA.......................</t>
  </si>
  <si>
    <t>ALASKA........................</t>
  </si>
  <si>
    <t>ARIZONA.......................</t>
  </si>
  <si>
    <t>ARKANSAS......................</t>
  </si>
  <si>
    <t>CALIFORNIA....................</t>
  </si>
  <si>
    <t>COLORADO......................</t>
  </si>
  <si>
    <t>CONNECTICUT...................</t>
  </si>
  <si>
    <t>DELAWARE......................</t>
  </si>
  <si>
    <t>DISTRICT OF COLUMBIA..........</t>
  </si>
  <si>
    <t>FLORIDA.......................</t>
  </si>
  <si>
    <t>GEORGIA.......................</t>
  </si>
  <si>
    <t>HAWAII........................</t>
  </si>
  <si>
    <t>IDAHO.........................</t>
  </si>
  <si>
    <t>ILLINOIS......................</t>
  </si>
  <si>
    <t>INDIANA.......................</t>
  </si>
  <si>
    <t>IOWA..........................</t>
  </si>
  <si>
    <t>KANSAS........................</t>
  </si>
  <si>
    <t>KENTUCKY......................</t>
  </si>
  <si>
    <t>LOUISIANA.....................</t>
  </si>
  <si>
    <t>MAINE.........................</t>
  </si>
  <si>
    <t>MARYLAND......................</t>
  </si>
  <si>
    <t>MASSACHUSETTS.................</t>
  </si>
  <si>
    <t>MICHIGAN......................</t>
  </si>
  <si>
    <t>MINNESOTA.....................</t>
  </si>
  <si>
    <t>MISSISSIPPI...................</t>
  </si>
  <si>
    <t>MISSOURI......................</t>
  </si>
  <si>
    <t>MONTANA.......................</t>
  </si>
  <si>
    <t>NEBRASKA......................</t>
  </si>
  <si>
    <t>NEVADA........................</t>
  </si>
  <si>
    <t>NEW HAMPSHIRE.................</t>
  </si>
  <si>
    <t>NEW JERSEY....................</t>
  </si>
  <si>
    <t>NEW MEXICO....................</t>
  </si>
  <si>
    <t>NEW YORK......................</t>
  </si>
  <si>
    <t>NORTH CAROLINA................</t>
  </si>
  <si>
    <t>NORTH DAKOTA..................</t>
  </si>
  <si>
    <t>OHIO..........................</t>
  </si>
  <si>
    <t>OKLAHOMA......................</t>
  </si>
  <si>
    <t>OREGON........................</t>
  </si>
  <si>
    <t>PENNSYLVANIA..................</t>
  </si>
  <si>
    <t>PUERTO RICO...................</t>
  </si>
  <si>
    <t>RHODE ISLAND..................</t>
  </si>
  <si>
    <t>SOUTH CAROLINA................</t>
  </si>
  <si>
    <t>SOUTH DAKOTA..................</t>
  </si>
  <si>
    <t>TEXAS.........................</t>
  </si>
  <si>
    <t>UTAH..........................</t>
  </si>
  <si>
    <t>VERMONT.......................</t>
  </si>
  <si>
    <t>VIRGINIA......................</t>
  </si>
  <si>
    <t>WASHINGTON....................</t>
  </si>
  <si>
    <t>WEST VIRGINIA.................</t>
  </si>
  <si>
    <t>WISCONSIN.....................</t>
  </si>
  <si>
    <t>WYOMING.......................</t>
  </si>
  <si>
    <t>AMERICAN SAMOA................</t>
  </si>
  <si>
    <t>CANADA........................</t>
  </si>
  <si>
    <t>MICRONESIA....................</t>
  </si>
  <si>
    <t>GUAM..........................</t>
  </si>
  <si>
    <t>MARSHALL ISLANDS..............</t>
  </si>
  <si>
    <t>MEXICO........................</t>
  </si>
  <si>
    <t>NORTHERN MARIANA IS...........</t>
  </si>
  <si>
    <t>PALAU.........................</t>
  </si>
  <si>
    <t>VIRGIN ISLANDS................</t>
  </si>
  <si>
    <t>BLANK RESPONSE................</t>
  </si>
  <si>
    <t>TOTAL.........................</t>
  </si>
  <si>
    <t>MICHIGAN............... ......</t>
  </si>
  <si>
    <t>MINNESOTA.............. ......</t>
  </si>
  <si>
    <t>MISSISSIPPI............ ......</t>
  </si>
  <si>
    <t>MISSOURI............... ......</t>
  </si>
  <si>
    <t>MONTANA................ ......</t>
  </si>
  <si>
    <t>NEBRASKA............... ......</t>
  </si>
  <si>
    <t>NEVADA................. ......</t>
  </si>
  <si>
    <t>NEW HAMPSHIRE.......... ......</t>
  </si>
  <si>
    <t>NEW JERSEY............. ......</t>
  </si>
  <si>
    <t>NEW MEXICO............. ......</t>
  </si>
  <si>
    <t>NEW YORK............... ......</t>
  </si>
  <si>
    <t>NORTH CAROLINA......... ......</t>
  </si>
  <si>
    <t>NORTH DAKOTA........... ......</t>
  </si>
  <si>
    <t>OHIO................... ......</t>
  </si>
  <si>
    <t>OKLAHOMA............... ......</t>
  </si>
  <si>
    <t>OREGON................. ......</t>
  </si>
  <si>
    <t>PENNSYLVANIA........... ......</t>
  </si>
  <si>
    <t>PUERTO RICO............ ......</t>
  </si>
  <si>
    <t>RHODE ISLAND........... ......</t>
  </si>
  <si>
    <t>SOUTH CAROLINA......... ......</t>
  </si>
  <si>
    <t>SOUTH DAKOTA........... ......</t>
  </si>
  <si>
    <t>TENNESSEE.............. ......</t>
  </si>
  <si>
    <t>AWARD YEAR 2006-2007</t>
  </si>
  <si>
    <t>UNKNOWN</t>
  </si>
  <si>
    <t>AWARD YEAR 2007-2008</t>
  </si>
  <si>
    <t>AWARD YEAR 2008-2009</t>
  </si>
  <si>
    <t>AWARD YEAR 2009-2010</t>
  </si>
  <si>
    <t>2006-07</t>
  </si>
  <si>
    <t>2007-08</t>
  </si>
  <si>
    <t>2008-09</t>
  </si>
  <si>
    <t>2009-10</t>
  </si>
  <si>
    <t>DISTRIBUTION OF FEDERAL PELL GRANT RECIPIENTS BY STATE AND CONTROL OF INSTITUTION AWARD YEAR 2010-2011</t>
  </si>
  <si>
    <t xml:space="preserve">RECIPS </t>
  </si>
  <si>
    <t xml:space="preserve"> AWARDS</t>
  </si>
  <si>
    <t>2010-11</t>
  </si>
  <si>
    <t>No. Mariana Islands</t>
  </si>
  <si>
    <t>N.A.</t>
  </si>
  <si>
    <t>See first page re: US data</t>
  </si>
  <si>
    <t>AWARD YEAR 2011-2012</t>
  </si>
  <si>
    <t>No Unknown in source data table 2011-12</t>
  </si>
  <si>
    <r>
      <t xml:space="preserve">TABLE 21
DISTRIBUTION OF FEDERAL PELL GRANT RECIPIENTS
BY </t>
    </r>
    <r>
      <rPr>
        <b/>
        <i/>
        <u/>
        <sz val="10"/>
        <color indexed="8"/>
        <rFont val="Times New Roman"/>
        <family val="1"/>
      </rPr>
      <t>STATE AND CONTROL OF INSTITUTION</t>
    </r>
    <r>
      <rPr>
        <sz val="10"/>
        <color indexed="8"/>
        <rFont val="Times New Roman"/>
        <family val="1"/>
      </rPr>
      <t xml:space="preserve">
AWARD YEAR 2012-2013</t>
    </r>
  </si>
  <si>
    <t>TOTAL RECIPIENTS</t>
  </si>
  <si>
    <t>TOTAL EXPENDITURES</t>
  </si>
  <si>
    <t>0</t>
  </si>
  <si>
    <t>$0</t>
  </si>
  <si>
    <t>NORTHERN MARIANA ISLANDS</t>
  </si>
  <si>
    <t>UNSPECIFIED</t>
  </si>
  <si>
    <t>No Unknown in source data for 2012-13</t>
  </si>
  <si>
    <t>2011-12</t>
  </si>
  <si>
    <t>2012-13</t>
  </si>
  <si>
    <t>Distribution of Federal Pell Grants by State</t>
  </si>
  <si>
    <t>TABLE 21
DISTRIBUTION OF FEDERAL PELL GRANT RECIPIENTS
BY STATE AND CONTROL OF INSTITUTION
AWARD YEAR 2013-2014</t>
  </si>
  <si>
    <t>2013-14</t>
  </si>
  <si>
    <t>TABLE 21
DISTRIBUTION OF FEDERAL PELL GRANT RECIPIENTS
BY STATE AND CONTROL OF INSTITUTION
AWARD YEAR 2014-2015</t>
  </si>
  <si>
    <t>2014-15</t>
  </si>
  <si>
    <t>Guam</t>
  </si>
  <si>
    <r>
      <rPr>
        <i/>
        <sz val="10"/>
        <color rgb="FF000000"/>
        <rFont val="Arial"/>
        <family val="2"/>
      </rPr>
      <t>Notes:</t>
    </r>
    <r>
      <rPr>
        <sz val="10"/>
        <color rgb="FF000000"/>
        <rFont val="Arial"/>
        <family val="2"/>
      </rPr>
      <t xml:space="preserve"> The U.S. total does not include data for outlying regions and U.S. territories. Data for Commonwealth of Northern Marianas and Guam not available for all years.
</t>
    </r>
    <r>
      <rPr>
        <i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US Department of Education, Office of Postsecondary Education. Various Years. Title IV/Federal Pell Grant Program End of Year Report. Table 21. 
Historical data tables per special request.</t>
    </r>
  </si>
  <si>
    <t>TABLE 21
DISTRIBUTION OF FEDERAL PELL GRANT RECIPIENTS
BY STATE AND CONTROL OF INSTITUTION
AWARD YEAR 2015-2016</t>
  </si>
  <si>
    <t>2015-16</t>
  </si>
  <si>
    <t>TABLE 21
DISTRIBUTION OF FEDERAL PELL GRANT RECIPIENTS
BY STATE AND CONTROL OF INSTITUTION
AWARD YEAR 2016-2017</t>
  </si>
  <si>
    <t>2016-17</t>
  </si>
  <si>
    <t>TABLE 21
DISTRIBUTION OF FEDERAL PELL GRANT RECIPIENTS
BY STATE AND CONTROL OF INSTITUTION
AWARD YEAR 2017-2018</t>
  </si>
  <si>
    <t>2017-18</t>
  </si>
  <si>
    <t>Notes: The U.S. total does not include data for outlying regions and U.S. territories. Data for Commonwealth of Northern Marianas and Guam not available for all years.
Source: US Department of Education, Office of Postsecondary Education. Various Years. Title IV/Federal Pell Grant Program End of Year Report. Table 21. 
Historical data tables per special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</si>
</sst>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&quot;$&quot;#,##0"/>
    <numFmt numFmtId="166" formatCode="_(&quot;$&quot;* #,##0_);_(&quot;$&quot;* \(#,##0\);_(&quot;$&quot;* &quot;-&quot;??_);_(@_)"/>
    <numFmt numFmtId="167" formatCode="#,##0;\-#,##0;0"/>
    <numFmt numFmtId="168" formatCode="\$#,##0;&quot;-$&quot;#,##0;\$0"/>
  </numFmts>
  <fonts count="4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6.5"/>
      <name val="Courier New"/>
      <family val="3"/>
    </font>
    <font>
      <sz val="7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7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sz val="6"/>
      <color indexed="8"/>
      <name val="Arial"/>
      <family val="2"/>
    </font>
    <font>
      <b/>
      <sz val="10"/>
      <color indexed="8"/>
      <name val="Times New Roman"/>
      <family val="1"/>
    </font>
    <font>
      <sz val="12"/>
      <color indexed="8"/>
      <name val="Arial"/>
      <family val="2"/>
    </font>
    <font>
      <sz val="10"/>
      <color rgb="FF7030A0"/>
      <name val="Arial"/>
      <family val="2"/>
    </font>
    <font>
      <i/>
      <sz val="10"/>
      <color rgb="FF000000"/>
      <name val="Arial"/>
      <family val="2"/>
    </font>
    <font>
      <sz val="10"/>
      <color indexed="8"/>
      <name val="Times New Roman"/>
      <family val="1"/>
    </font>
    <font>
      <sz val="6"/>
      <color indexed="8"/>
      <name val="Arial"/>
      <family val="2"/>
    </font>
    <font>
      <b/>
      <sz val="10"/>
      <color indexed="8"/>
      <name val="Times New Roman"/>
      <family val="1"/>
    </font>
    <font>
      <sz val="12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Arial"/>
      <family val="2"/>
    </font>
    <font>
      <sz val="10"/>
      <color indexed="8"/>
      <name val="Times New Roman"/>
    </font>
    <font>
      <sz val="6"/>
      <color indexed="8"/>
      <name val="Arial"/>
    </font>
    <font>
      <b/>
      <sz val="10"/>
      <color indexed="8"/>
      <name val="Times New Roman"/>
    </font>
    <font>
      <sz val="12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164" fontId="0" fillId="0" borderId="0" xfId="0" applyNumberFormat="1"/>
    <xf numFmtId="3" fontId="0" fillId="0" borderId="0" xfId="0" applyNumberForma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3" fontId="0" fillId="0" borderId="2" xfId="0" applyNumberForma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5" fillId="0" borderId="0" xfId="0" applyFont="1"/>
    <xf numFmtId="3" fontId="6" fillId="0" borderId="2" xfId="0" applyNumberFormat="1" applyFont="1" applyFill="1" applyBorder="1"/>
    <xf numFmtId="164" fontId="6" fillId="0" borderId="0" xfId="0" applyNumberFormat="1" applyFont="1" applyFill="1"/>
    <xf numFmtId="0" fontId="4" fillId="0" borderId="0" xfId="0" applyFont="1" applyFill="1"/>
    <xf numFmtId="3" fontId="6" fillId="0" borderId="0" xfId="0" applyNumberFormat="1" applyFont="1" applyFill="1" applyBorder="1"/>
    <xf numFmtId="0" fontId="0" fillId="0" borderId="0" xfId="0" applyBorder="1"/>
    <xf numFmtId="165" fontId="6" fillId="0" borderId="0" xfId="0" applyNumberFormat="1" applyFont="1" applyFill="1" applyBorder="1"/>
    <xf numFmtId="165" fontId="0" fillId="0" borderId="0" xfId="0" applyNumberForma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64" fontId="0" fillId="0" borderId="0" xfId="0" applyNumberFormat="1" applyBorder="1"/>
    <xf numFmtId="164" fontId="0" fillId="0" borderId="4" xfId="0" applyNumberFormat="1" applyBorder="1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38" fontId="9" fillId="0" borderId="0" xfId="0" applyNumberFormat="1" applyFont="1"/>
    <xf numFmtId="6" fontId="9" fillId="0" borderId="0" xfId="0" applyNumberFormat="1" applyFont="1"/>
    <xf numFmtId="0" fontId="9" fillId="0" borderId="6" xfId="0" applyFont="1" applyBorder="1"/>
    <xf numFmtId="38" fontId="9" fillId="0" borderId="6" xfId="0" applyNumberFormat="1" applyFont="1" applyBorder="1"/>
    <xf numFmtId="6" fontId="9" fillId="0" borderId="6" xfId="0" applyNumberFormat="1" applyFont="1" applyBorder="1"/>
    <xf numFmtId="0" fontId="9" fillId="0" borderId="0" xfId="0" applyFont="1" applyBorder="1"/>
    <xf numFmtId="38" fontId="9" fillId="0" borderId="0" xfId="0" applyNumberFormat="1" applyFont="1" applyBorder="1"/>
    <xf numFmtId="6" fontId="9" fillId="0" borderId="0" xfId="0" applyNumberFormat="1" applyFont="1" applyBorder="1"/>
    <xf numFmtId="0" fontId="9" fillId="0" borderId="7" xfId="0" applyFont="1" applyBorder="1"/>
    <xf numFmtId="38" fontId="9" fillId="0" borderId="7" xfId="0" applyNumberFormat="1" applyFont="1" applyBorder="1"/>
    <xf numFmtId="6" fontId="9" fillId="0" borderId="7" xfId="0" applyNumberFormat="1" applyFont="1" applyBorder="1"/>
    <xf numFmtId="38" fontId="3" fillId="0" borderId="0" xfId="0" applyNumberFormat="1" applyFont="1"/>
    <xf numFmtId="6" fontId="3" fillId="0" borderId="0" xfId="0" applyNumberFormat="1" applyFont="1"/>
    <xf numFmtId="3" fontId="10" fillId="0" borderId="0" xfId="0" applyNumberFormat="1" applyFont="1"/>
    <xf numFmtId="6" fontId="10" fillId="0" borderId="0" xfId="0" applyNumberFormat="1" applyFont="1"/>
    <xf numFmtId="0" fontId="11" fillId="0" borderId="0" xfId="0" applyFont="1"/>
    <xf numFmtId="0" fontId="12" fillId="0" borderId="0" xfId="0" applyFont="1"/>
    <xf numFmtId="6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6" fontId="0" fillId="0" borderId="4" xfId="0" applyNumberFormat="1" applyBorder="1"/>
    <xf numFmtId="0" fontId="0" fillId="0" borderId="2" xfId="0" applyBorder="1"/>
    <xf numFmtId="0" fontId="13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6" fontId="9" fillId="0" borderId="0" xfId="0" applyNumberFormat="1" applyFont="1" applyAlignment="1">
      <alignment vertical="center"/>
    </xf>
    <xf numFmtId="0" fontId="9" fillId="0" borderId="6" xfId="0" applyFont="1" applyBorder="1" applyAlignment="1">
      <alignment vertical="center"/>
    </xf>
    <xf numFmtId="38" fontId="9" fillId="0" borderId="6" xfId="0" applyNumberFormat="1" applyFont="1" applyBorder="1" applyAlignment="1">
      <alignment vertical="center"/>
    </xf>
    <xf numFmtId="6" fontId="9" fillId="0" borderId="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6" fontId="9" fillId="0" borderId="7" xfId="0" applyNumberFormat="1" applyFont="1" applyBorder="1" applyAlignment="1">
      <alignment vertical="center"/>
    </xf>
    <xf numFmtId="38" fontId="9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38" fontId="9" fillId="0" borderId="7" xfId="2" applyNumberFormat="1" applyFont="1" applyBorder="1" applyAlignment="1">
      <alignment vertical="center"/>
    </xf>
    <xf numFmtId="38" fontId="9" fillId="0" borderId="0" xfId="2" applyNumberFormat="1" applyFont="1" applyAlignment="1">
      <alignment vertical="center"/>
    </xf>
    <xf numFmtId="6" fontId="15" fillId="0" borderId="0" xfId="0" applyNumberFormat="1" applyFont="1"/>
    <xf numFmtId="3" fontId="15" fillId="0" borderId="0" xfId="0" applyNumberFormat="1" applyFont="1"/>
    <xf numFmtId="38" fontId="9" fillId="0" borderId="7" xfId="3" applyNumberFormat="1" applyFont="1" applyBorder="1" applyAlignment="1">
      <alignment vertical="center"/>
    </xf>
    <xf numFmtId="38" fontId="9" fillId="0" borderId="0" xfId="3" applyNumberFormat="1" applyFont="1" applyAlignment="1">
      <alignment vertical="center"/>
    </xf>
    <xf numFmtId="38" fontId="15" fillId="0" borderId="0" xfId="0" applyNumberFormat="1" applyFont="1"/>
    <xf numFmtId="0" fontId="9" fillId="0" borderId="6" xfId="0" applyNumberFormat="1" applyFont="1" applyBorder="1" applyAlignment="1">
      <alignment vertical="center"/>
    </xf>
    <xf numFmtId="6" fontId="3" fillId="0" borderId="0" xfId="0" applyNumberFormat="1" applyFont="1" applyAlignment="1">
      <alignment horizontal="center"/>
    </xf>
    <xf numFmtId="38" fontId="3" fillId="0" borderId="0" xfId="0" applyNumberFormat="1" applyFont="1" applyAlignment="1">
      <alignment horizontal="center"/>
    </xf>
    <xf numFmtId="6" fontId="6" fillId="0" borderId="0" xfId="0" applyNumberFormat="1" applyFont="1"/>
    <xf numFmtId="38" fontId="6" fillId="0" borderId="0" xfId="0" applyNumberFormat="1" applyFont="1"/>
    <xf numFmtId="6" fontId="16" fillId="0" borderId="0" xfId="0" applyNumberFormat="1" applyFont="1" applyAlignment="1">
      <alignment vertical="center"/>
    </xf>
    <xf numFmtId="38" fontId="16" fillId="0" borderId="0" xfId="0" applyNumberFormat="1" applyFont="1" applyAlignment="1">
      <alignment vertical="center"/>
    </xf>
    <xf numFmtId="6" fontId="15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8" fontId="15" fillId="0" borderId="7" xfId="0" applyNumberFormat="1" applyFont="1" applyBorder="1" applyAlignment="1">
      <alignment vertical="center"/>
    </xf>
    <xf numFmtId="38" fontId="15" fillId="0" borderId="7" xfId="3" applyNumberFormat="1" applyFont="1" applyBorder="1" applyAlignment="1">
      <alignment vertical="center"/>
    </xf>
    <xf numFmtId="38" fontId="15" fillId="0" borderId="0" xfId="3" applyNumberFormat="1" applyFont="1" applyAlignment="1">
      <alignment vertical="center"/>
    </xf>
    <xf numFmtId="38" fontId="15" fillId="0" borderId="6" xfId="0" applyNumberFormat="1" applyFont="1" applyBorder="1" applyAlignment="1">
      <alignment vertical="center"/>
    </xf>
    <xf numFmtId="0" fontId="17" fillId="0" borderId="0" xfId="0" applyFont="1" applyAlignment="1">
      <alignment horizontal="left" readingOrder="1"/>
    </xf>
    <xf numFmtId="166" fontId="0" fillId="0" borderId="0" xfId="1" applyNumberFormat="1" applyFont="1"/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66" fontId="19" fillId="0" borderId="10" xfId="1" applyNumberFormat="1" applyFont="1" applyBorder="1" applyAlignment="1">
      <alignment horizontal="left" vertical="top" wrapText="1" indent="1"/>
    </xf>
    <xf numFmtId="166" fontId="19" fillId="0" borderId="10" xfId="1" applyNumberFormat="1" applyFont="1" applyBorder="1" applyAlignment="1">
      <alignment horizontal="left" vertical="top" wrapText="1" indent="2"/>
    </xf>
    <xf numFmtId="166" fontId="19" fillId="0" borderId="10" xfId="1" applyNumberFormat="1" applyFont="1" applyBorder="1" applyAlignment="1">
      <alignment horizontal="left" vertical="top" wrapText="1"/>
    </xf>
    <xf numFmtId="166" fontId="19" fillId="0" borderId="10" xfId="1" applyNumberFormat="1" applyFont="1" applyBorder="1" applyAlignment="1">
      <alignment horizontal="left" vertical="top" wrapText="1" indent="3"/>
    </xf>
    <xf numFmtId="166" fontId="19" fillId="0" borderId="11" xfId="1" applyNumberFormat="1" applyFont="1" applyBorder="1" applyAlignment="1">
      <alignment horizontal="left" vertical="top" wrapText="1" indent="2"/>
    </xf>
    <xf numFmtId="166" fontId="19" fillId="0" borderId="11" xfId="1" applyNumberFormat="1" applyFont="1" applyBorder="1" applyAlignment="1">
      <alignment horizontal="left" vertical="top" wrapText="1"/>
    </xf>
    <xf numFmtId="166" fontId="19" fillId="0" borderId="11" xfId="1" applyNumberFormat="1" applyFont="1" applyBorder="1" applyAlignment="1">
      <alignment horizontal="left" vertical="top" wrapText="1" indent="3"/>
    </xf>
    <xf numFmtId="166" fontId="0" fillId="0" borderId="0" xfId="1" applyNumberFormat="1" applyFont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15" xfId="0" applyNumberFormat="1" applyBorder="1" applyAlignment="1">
      <alignment horizontal="left"/>
    </xf>
    <xf numFmtId="166" fontId="0" fillId="0" borderId="0" xfId="1" applyNumberFormat="1" applyFont="1" applyBorder="1" applyAlignment="1">
      <alignment horizontal="left"/>
    </xf>
    <xf numFmtId="166" fontId="1" fillId="0" borderId="0" xfId="1" applyNumberFormat="1" applyFont="1" applyBorder="1" applyAlignment="1">
      <alignment horizontal="left"/>
    </xf>
    <xf numFmtId="0" fontId="0" fillId="0" borderId="16" xfId="0" applyBorder="1"/>
    <xf numFmtId="1" fontId="18" fillId="0" borderId="15" xfId="0" applyNumberFormat="1" applyFont="1" applyBorder="1" applyAlignment="1">
      <alignment horizontal="left" vertical="top" wrapText="1"/>
    </xf>
    <xf numFmtId="166" fontId="19" fillId="0" borderId="0" xfId="1" applyNumberFormat="1" applyFont="1" applyBorder="1" applyAlignment="1">
      <alignment horizontal="left" vertical="top" wrapText="1" indent="1"/>
    </xf>
    <xf numFmtId="166" fontId="19" fillId="0" borderId="16" xfId="1" applyNumberFormat="1" applyFont="1" applyBorder="1" applyAlignment="1">
      <alignment horizontal="left" vertical="top" wrapText="1" indent="1"/>
    </xf>
    <xf numFmtId="166" fontId="19" fillId="0" borderId="0" xfId="1" applyNumberFormat="1" applyFont="1" applyBorder="1" applyAlignment="1">
      <alignment horizontal="left" vertical="top" wrapText="1" indent="2"/>
    </xf>
    <xf numFmtId="166" fontId="19" fillId="0" borderId="16" xfId="1" applyNumberFormat="1" applyFont="1" applyBorder="1" applyAlignment="1">
      <alignment horizontal="left" vertical="top" wrapText="1" indent="2"/>
    </xf>
    <xf numFmtId="1" fontId="18" fillId="0" borderId="17" xfId="0" applyNumberFormat="1" applyFont="1" applyBorder="1" applyAlignment="1">
      <alignment horizontal="left" vertical="top" wrapText="1"/>
    </xf>
    <xf numFmtId="166" fontId="19" fillId="0" borderId="18" xfId="1" applyNumberFormat="1" applyFont="1" applyBorder="1" applyAlignment="1">
      <alignment horizontal="left" vertical="top" wrapText="1" indent="2"/>
    </xf>
    <xf numFmtId="166" fontId="19" fillId="0" borderId="18" xfId="1" applyNumberFormat="1" applyFont="1" applyBorder="1" applyAlignment="1">
      <alignment horizontal="left" vertical="top" wrapText="1" indent="1"/>
    </xf>
    <xf numFmtId="166" fontId="19" fillId="0" borderId="0" xfId="1" applyNumberFormat="1" applyFont="1" applyBorder="1" applyAlignment="1">
      <alignment horizontal="left" vertical="top" wrapText="1" indent="3"/>
    </xf>
    <xf numFmtId="166" fontId="19" fillId="0" borderId="0" xfId="1" applyNumberFormat="1" applyFont="1" applyBorder="1" applyAlignment="1">
      <alignment horizontal="left" vertical="top" wrapText="1"/>
    </xf>
    <xf numFmtId="166" fontId="19" fillId="0" borderId="18" xfId="1" applyNumberFormat="1" applyFont="1" applyBorder="1" applyAlignment="1">
      <alignment horizontal="left" vertical="top" wrapText="1"/>
    </xf>
    <xf numFmtId="166" fontId="19" fillId="0" borderId="16" xfId="1" applyNumberFormat="1" applyFont="1" applyBorder="1" applyAlignment="1">
      <alignment horizontal="left" vertical="top" wrapText="1"/>
    </xf>
    <xf numFmtId="1" fontId="18" fillId="0" borderId="19" xfId="0" applyNumberFormat="1" applyFont="1" applyBorder="1" applyAlignment="1">
      <alignment horizontal="left" vertical="top" wrapText="1"/>
    </xf>
    <xf numFmtId="166" fontId="19" fillId="0" borderId="20" xfId="1" applyNumberFormat="1" applyFont="1" applyBorder="1" applyAlignment="1">
      <alignment horizontal="left" vertical="top" wrapText="1"/>
    </xf>
    <xf numFmtId="0" fontId="20" fillId="0" borderId="0" xfId="0" applyFont="1" applyAlignment="1"/>
    <xf numFmtId="0" fontId="1" fillId="0" borderId="0" xfId="0" applyFont="1"/>
    <xf numFmtId="0" fontId="21" fillId="0" borderId="0" xfId="0" applyFont="1"/>
    <xf numFmtId="165" fontId="21" fillId="0" borderId="0" xfId="0" applyNumberFormat="1" applyFont="1" applyFill="1" applyBorder="1"/>
    <xf numFmtId="3" fontId="1" fillId="0" borderId="2" xfId="0" applyNumberFormat="1" applyFont="1" applyBorder="1"/>
    <xf numFmtId="165" fontId="1" fillId="0" borderId="0" xfId="0" applyNumberFormat="1" applyFont="1" applyFill="1" applyBorder="1"/>
    <xf numFmtId="164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3" fontId="21" fillId="0" borderId="2" xfId="0" applyNumberFormat="1" applyFont="1" applyFill="1" applyBorder="1"/>
    <xf numFmtId="164" fontId="21" fillId="0" borderId="4" xfId="0" applyNumberFormat="1" applyFont="1" applyFill="1" applyBorder="1"/>
    <xf numFmtId="164" fontId="21" fillId="0" borderId="0" xfId="0" applyNumberFormat="1" applyFont="1" applyFill="1"/>
    <xf numFmtId="166" fontId="0" fillId="0" borderId="0" xfId="1" applyNumberFormat="1" applyFont="1" applyBorder="1"/>
    <xf numFmtId="38" fontId="1" fillId="0" borderId="0" xfId="0" applyNumberFormat="1" applyFont="1"/>
    <xf numFmtId="0" fontId="7" fillId="0" borderId="0" xfId="0" applyFont="1"/>
    <xf numFmtId="38" fontId="7" fillId="0" borderId="0" xfId="0" applyNumberFormat="1" applyFont="1"/>
    <xf numFmtId="0" fontId="7" fillId="0" borderId="0" xfId="0" applyFont="1" applyAlignment="1">
      <alignment vertical="center"/>
    </xf>
    <xf numFmtId="38" fontId="10" fillId="0" borderId="0" xfId="0" applyNumberFormat="1" applyFont="1" applyAlignment="1">
      <alignment vertical="center"/>
    </xf>
    <xf numFmtId="6" fontId="10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/>
    </xf>
    <xf numFmtId="38" fontId="10" fillId="0" borderId="6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6" fontId="10" fillId="0" borderId="0" xfId="0" applyNumberFormat="1" applyFont="1" applyBorder="1" applyAlignment="1">
      <alignment vertical="center"/>
    </xf>
    <xf numFmtId="6" fontId="10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38" fontId="10" fillId="0" borderId="0" xfId="4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8" fontId="10" fillId="0" borderId="7" xfId="4" applyNumberFormat="1" applyFont="1" applyBorder="1" applyAlignment="1">
      <alignment vertical="center"/>
    </xf>
    <xf numFmtId="6" fontId="10" fillId="0" borderId="7" xfId="0" applyNumberFormat="1" applyFont="1" applyBorder="1" applyAlignment="1">
      <alignment vertical="center"/>
    </xf>
    <xf numFmtId="0" fontId="23" fillId="0" borderId="0" xfId="5" applyAlignment="1" applyProtection="1"/>
    <xf numFmtId="0" fontId="24" fillId="0" borderId="0" xfId="0" applyFont="1" applyFill="1" applyAlignment="1">
      <alignment horizontal="left" wrapText="1"/>
    </xf>
    <xf numFmtId="0" fontId="0" fillId="0" borderId="0" xfId="0" applyFill="1"/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wrapText="1"/>
    </xf>
    <xf numFmtId="0" fontId="28" fillId="0" borderId="0" xfId="0" applyFont="1" applyFill="1" applyAlignment="1"/>
    <xf numFmtId="49" fontId="27" fillId="0" borderId="0" xfId="0" applyNumberFormat="1" applyFont="1" applyFill="1" applyAlignment="1">
      <alignment horizontal="right" wrapText="1"/>
    </xf>
    <xf numFmtId="49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 applyAlignment="1">
      <alignment horizontal="right"/>
    </xf>
    <xf numFmtId="168" fontId="24" fillId="0" borderId="0" xfId="0" applyNumberFormat="1" applyFont="1" applyFill="1" applyAlignment="1">
      <alignment horizontal="right"/>
    </xf>
    <xf numFmtId="49" fontId="24" fillId="0" borderId="21" xfId="0" applyNumberFormat="1" applyFont="1" applyFill="1" applyBorder="1" applyAlignment="1">
      <alignment horizontal="left"/>
    </xf>
    <xf numFmtId="167" fontId="24" fillId="0" borderId="21" xfId="0" applyNumberFormat="1" applyFont="1" applyFill="1" applyBorder="1" applyAlignment="1">
      <alignment horizontal="right"/>
    </xf>
    <xf numFmtId="168" fontId="24" fillId="0" borderId="21" xfId="0" applyNumberFormat="1" applyFont="1" applyFill="1" applyBorder="1" applyAlignment="1">
      <alignment horizontal="right"/>
    </xf>
    <xf numFmtId="49" fontId="27" fillId="0" borderId="22" xfId="0" applyNumberFormat="1" applyFont="1" applyFill="1" applyBorder="1" applyAlignment="1">
      <alignment horizontal="left"/>
    </xf>
    <xf numFmtId="167" fontId="27" fillId="0" borderId="22" xfId="0" applyNumberFormat="1" applyFont="1" applyFill="1" applyBorder="1" applyAlignment="1">
      <alignment horizontal="right"/>
    </xf>
    <xf numFmtId="168" fontId="27" fillId="0" borderId="22" xfId="0" applyNumberFormat="1" applyFont="1" applyFill="1" applyBorder="1" applyAlignment="1">
      <alignment horizontal="right"/>
    </xf>
    <xf numFmtId="0" fontId="23" fillId="0" borderId="0" xfId="5" applyFill="1" applyAlignment="1" applyProtection="1"/>
    <xf numFmtId="0" fontId="29" fillId="0" borderId="0" xfId="0" applyFont="1"/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 wrapText="1" readingOrder="1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wrapText="1"/>
    </xf>
    <xf numFmtId="0" fontId="34" fillId="2" borderId="0" xfId="0" applyFont="1" applyFill="1" applyAlignment="1"/>
    <xf numFmtId="49" fontId="33" fillId="2" borderId="0" xfId="0" applyNumberFormat="1" applyFont="1" applyFill="1" applyAlignment="1">
      <alignment horizontal="right" wrapText="1"/>
    </xf>
    <xf numFmtId="49" fontId="31" fillId="2" borderId="0" xfId="0" applyNumberFormat="1" applyFont="1" applyFill="1" applyAlignment="1">
      <alignment horizontal="left"/>
    </xf>
    <xf numFmtId="167" fontId="31" fillId="2" borderId="0" xfId="0" applyNumberFormat="1" applyFont="1" applyFill="1" applyAlignment="1">
      <alignment horizontal="right"/>
    </xf>
    <xf numFmtId="168" fontId="31" fillId="2" borderId="0" xfId="0" applyNumberFormat="1" applyFont="1" applyFill="1" applyAlignment="1">
      <alignment horizontal="right"/>
    </xf>
    <xf numFmtId="49" fontId="31" fillId="2" borderId="21" xfId="0" applyNumberFormat="1" applyFont="1" applyFill="1" applyBorder="1" applyAlignment="1">
      <alignment horizontal="left"/>
    </xf>
    <xf numFmtId="167" fontId="31" fillId="2" borderId="21" xfId="0" applyNumberFormat="1" applyFont="1" applyFill="1" applyBorder="1" applyAlignment="1">
      <alignment horizontal="right"/>
    </xf>
    <xf numFmtId="168" fontId="31" fillId="2" borderId="21" xfId="0" applyNumberFormat="1" applyFont="1" applyFill="1" applyBorder="1" applyAlignment="1">
      <alignment horizontal="right"/>
    </xf>
    <xf numFmtId="49" fontId="33" fillId="2" borderId="22" xfId="0" applyNumberFormat="1" applyFont="1" applyFill="1" applyBorder="1" applyAlignment="1">
      <alignment horizontal="left"/>
    </xf>
    <xf numFmtId="167" fontId="33" fillId="2" borderId="22" xfId="0" applyNumberFormat="1" applyFont="1" applyFill="1" applyBorder="1" applyAlignment="1">
      <alignment horizontal="right"/>
    </xf>
    <xf numFmtId="168" fontId="33" fillId="2" borderId="22" xfId="0" applyNumberFormat="1" applyFont="1" applyFill="1" applyBorder="1" applyAlignment="1">
      <alignment horizontal="right"/>
    </xf>
    <xf numFmtId="0" fontId="31" fillId="2" borderId="0" xfId="0" applyFont="1" applyFill="1" applyAlignment="1">
      <alignment wrapText="1"/>
    </xf>
    <xf numFmtId="0" fontId="31" fillId="2" borderId="0" xfId="0" applyFont="1" applyFill="1" applyAlignment="1"/>
    <xf numFmtId="0" fontId="17" fillId="0" borderId="0" xfId="0" applyFont="1" applyAlignment="1">
      <alignment horizontal="left" wrapText="1" readingOrder="1"/>
    </xf>
    <xf numFmtId="0" fontId="26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wrapText="1"/>
    </xf>
    <xf numFmtId="0" fontId="28" fillId="2" borderId="0" xfId="0" applyFont="1" applyFill="1" applyAlignment="1"/>
    <xf numFmtId="49" fontId="27" fillId="2" borderId="0" xfId="0" applyNumberFormat="1" applyFont="1" applyFill="1" applyAlignment="1">
      <alignment horizontal="right" wrapText="1"/>
    </xf>
    <xf numFmtId="49" fontId="24" fillId="2" borderId="0" xfId="0" applyNumberFormat="1" applyFont="1" applyFill="1" applyAlignment="1">
      <alignment horizontal="left"/>
    </xf>
    <xf numFmtId="167" fontId="24" fillId="2" borderId="0" xfId="0" applyNumberFormat="1" applyFont="1" applyFill="1" applyAlignment="1">
      <alignment horizontal="right"/>
    </xf>
    <xf numFmtId="168" fontId="24" fillId="2" borderId="0" xfId="0" applyNumberFormat="1" applyFont="1" applyFill="1" applyAlignment="1">
      <alignment horizontal="right"/>
    </xf>
    <xf numFmtId="49" fontId="24" fillId="2" borderId="21" xfId="0" applyNumberFormat="1" applyFont="1" applyFill="1" applyBorder="1" applyAlignment="1">
      <alignment horizontal="left"/>
    </xf>
    <xf numFmtId="167" fontId="24" fillId="2" borderId="21" xfId="0" applyNumberFormat="1" applyFont="1" applyFill="1" applyBorder="1" applyAlignment="1">
      <alignment horizontal="right"/>
    </xf>
    <xf numFmtId="168" fontId="24" fillId="2" borderId="21" xfId="0" applyNumberFormat="1" applyFont="1" applyFill="1" applyBorder="1" applyAlignment="1">
      <alignment horizontal="right"/>
    </xf>
    <xf numFmtId="49" fontId="27" fillId="2" borderId="22" xfId="0" applyNumberFormat="1" applyFont="1" applyFill="1" applyBorder="1" applyAlignment="1">
      <alignment horizontal="left"/>
    </xf>
    <xf numFmtId="167" fontId="27" fillId="2" borderId="22" xfId="0" applyNumberFormat="1" applyFont="1" applyFill="1" applyBorder="1" applyAlignment="1">
      <alignment horizontal="right"/>
    </xf>
    <xf numFmtId="168" fontId="27" fillId="2" borderId="22" xfId="0" applyNumberFormat="1" applyFont="1" applyFill="1" applyBorder="1" applyAlignment="1">
      <alignment horizontal="right"/>
    </xf>
    <xf numFmtId="0" fontId="35" fillId="2" borderId="0" xfId="0" applyFont="1" applyFill="1" applyAlignment="1">
      <alignment vertical="center"/>
    </xf>
    <xf numFmtId="168" fontId="36" fillId="2" borderId="22" xfId="0" applyNumberFormat="1" applyFont="1" applyFill="1" applyBorder="1" applyAlignment="1">
      <alignment horizontal="right"/>
    </xf>
    <xf numFmtId="167" fontId="36" fillId="2" borderId="22" xfId="0" applyNumberFormat="1" applyFont="1" applyFill="1" applyBorder="1" applyAlignment="1">
      <alignment horizontal="right"/>
    </xf>
    <xf numFmtId="49" fontId="36" fillId="2" borderId="22" xfId="0" applyNumberFormat="1" applyFont="1" applyFill="1" applyBorder="1" applyAlignment="1">
      <alignment horizontal="left"/>
    </xf>
    <xf numFmtId="168" fontId="37" fillId="2" borderId="0" xfId="0" applyNumberFormat="1" applyFont="1" applyFill="1" applyAlignment="1">
      <alignment horizontal="right"/>
    </xf>
    <xf numFmtId="167" fontId="37" fillId="2" borderId="0" xfId="0" applyNumberFormat="1" applyFont="1" applyFill="1" applyAlignment="1">
      <alignment horizontal="right"/>
    </xf>
    <xf numFmtId="49" fontId="37" fillId="2" borderId="0" xfId="0" applyNumberFormat="1" applyFont="1" applyFill="1" applyAlignment="1">
      <alignment horizontal="left"/>
    </xf>
    <xf numFmtId="168" fontId="37" fillId="2" borderId="21" xfId="0" applyNumberFormat="1" applyFont="1" applyFill="1" applyBorder="1" applyAlignment="1">
      <alignment horizontal="right"/>
    </xf>
    <xf numFmtId="167" fontId="37" fillId="2" borderId="21" xfId="0" applyNumberFormat="1" applyFont="1" applyFill="1" applyBorder="1" applyAlignment="1">
      <alignment horizontal="right"/>
    </xf>
    <xf numFmtId="49" fontId="37" fillId="2" borderId="21" xfId="0" applyNumberFormat="1" applyFont="1" applyFill="1" applyBorder="1" applyAlignment="1">
      <alignment horizontal="left"/>
    </xf>
    <xf numFmtId="49" fontId="36" fillId="2" borderId="0" xfId="0" applyNumberFormat="1" applyFont="1" applyFill="1" applyAlignment="1">
      <alignment horizontal="right" wrapText="1"/>
    </xf>
    <xf numFmtId="0" fontId="38" fillId="2" borderId="0" xfId="0" applyFont="1" applyFill="1" applyAlignment="1"/>
    <xf numFmtId="0" fontId="37" fillId="2" borderId="0" xfId="0" applyFont="1" applyFill="1" applyAlignment="1">
      <alignment horizontal="center" wrapText="1"/>
    </xf>
    <xf numFmtId="3" fontId="0" fillId="0" borderId="0" xfId="0" applyNumberForma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7" fillId="0" borderId="0" xfId="0" applyFont="1" applyAlignment="1">
      <alignment horizontal="left" wrapText="1" readingOrder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7" fillId="0" borderId="21" xfId="0" applyNumberFormat="1" applyFont="1" applyFill="1" applyBorder="1" applyAlignment="1">
      <alignment horizontal="center"/>
    </xf>
    <xf numFmtId="49" fontId="27" fillId="0" borderId="21" xfId="0" applyNumberFormat="1" applyFont="1" applyFill="1" applyBorder="1" applyAlignment="1">
      <alignment horizontal="center" wrapText="1"/>
    </xf>
    <xf numFmtId="49" fontId="33" fillId="2" borderId="21" xfId="0" applyNumberFormat="1" applyFont="1" applyFill="1" applyBorder="1" applyAlignment="1">
      <alignment horizontal="center" wrapText="1"/>
    </xf>
    <xf numFmtId="49" fontId="33" fillId="2" borderId="2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wrapText="1"/>
    </xf>
    <xf numFmtId="49" fontId="27" fillId="2" borderId="21" xfId="0" applyNumberFormat="1" applyFont="1" applyFill="1" applyBorder="1" applyAlignment="1">
      <alignment horizontal="center" wrapText="1"/>
    </xf>
    <xf numFmtId="49" fontId="27" fillId="2" borderId="21" xfId="0" applyNumberFormat="1" applyFont="1" applyFill="1" applyBorder="1" applyAlignment="1">
      <alignment horizontal="center"/>
    </xf>
    <xf numFmtId="49" fontId="36" fillId="2" borderId="21" xfId="0" applyNumberFormat="1" applyFont="1" applyFill="1" applyBorder="1" applyAlignment="1">
      <alignment horizontal="center" wrapText="1"/>
    </xf>
    <xf numFmtId="49" fontId="36" fillId="2" borderId="21" xfId="0" applyNumberFormat="1" applyFont="1" applyFill="1" applyBorder="1" applyAlignment="1">
      <alignment horizontal="center"/>
    </xf>
    <xf numFmtId="0" fontId="37" fillId="2" borderId="0" xfId="0" applyFont="1" applyFill="1" applyAlignment="1">
      <alignment horizontal="center" wrapText="1"/>
    </xf>
    <xf numFmtId="0" fontId="39" fillId="2" borderId="0" xfId="0" applyFont="1" applyFill="1" applyAlignment="1">
      <alignment horizontal="center" wrapText="1"/>
    </xf>
    <xf numFmtId="0" fontId="40" fillId="2" borderId="0" xfId="0" applyFont="1" applyFill="1" applyAlignment="1">
      <alignment vertical="center"/>
    </xf>
    <xf numFmtId="0" fontId="39" fillId="2" borderId="0" xfId="0" applyFont="1" applyFill="1" applyAlignment="1">
      <alignment horizontal="center" wrapText="1"/>
    </xf>
    <xf numFmtId="49" fontId="41" fillId="2" borderId="21" xfId="0" applyNumberFormat="1" applyFont="1" applyFill="1" applyBorder="1" applyAlignment="1">
      <alignment horizontal="center" wrapText="1"/>
    </xf>
    <xf numFmtId="49" fontId="41" fillId="2" borderId="21" xfId="0" applyNumberFormat="1" applyFont="1" applyFill="1" applyBorder="1" applyAlignment="1">
      <alignment horizontal="center"/>
    </xf>
    <xf numFmtId="0" fontId="42" fillId="2" borderId="0" xfId="0" applyFont="1" applyFill="1"/>
    <xf numFmtId="49" fontId="41" fillId="2" borderId="0" xfId="0" applyNumberFormat="1" applyFont="1" applyFill="1" applyAlignment="1">
      <alignment horizontal="right" wrapText="1"/>
    </xf>
    <xf numFmtId="49" fontId="39" fillId="2" borderId="0" xfId="0" applyNumberFormat="1" applyFont="1" applyFill="1" applyAlignment="1">
      <alignment horizontal="left"/>
    </xf>
    <xf numFmtId="167" fontId="39" fillId="2" borderId="0" xfId="0" applyNumberFormat="1" applyFont="1" applyFill="1" applyAlignment="1">
      <alignment horizontal="right"/>
    </xf>
    <xf numFmtId="168" fontId="39" fillId="2" borderId="0" xfId="0" applyNumberFormat="1" applyFont="1" applyFill="1" applyAlignment="1">
      <alignment horizontal="right"/>
    </xf>
    <xf numFmtId="49" fontId="39" fillId="2" borderId="21" xfId="0" applyNumberFormat="1" applyFont="1" applyFill="1" applyBorder="1" applyAlignment="1">
      <alignment horizontal="left"/>
    </xf>
    <xf numFmtId="167" fontId="39" fillId="2" borderId="21" xfId="0" applyNumberFormat="1" applyFont="1" applyFill="1" applyBorder="1" applyAlignment="1">
      <alignment horizontal="right"/>
    </xf>
    <xf numFmtId="168" fontId="39" fillId="2" borderId="21" xfId="0" applyNumberFormat="1" applyFont="1" applyFill="1" applyBorder="1" applyAlignment="1">
      <alignment horizontal="right"/>
    </xf>
    <xf numFmtId="49" fontId="41" fillId="2" borderId="22" xfId="0" applyNumberFormat="1" applyFont="1" applyFill="1" applyBorder="1" applyAlignment="1">
      <alignment horizontal="left"/>
    </xf>
    <xf numFmtId="167" fontId="41" fillId="2" borderId="22" xfId="0" applyNumberFormat="1" applyFont="1" applyFill="1" applyBorder="1" applyAlignment="1">
      <alignment horizontal="right"/>
    </xf>
    <xf numFmtId="168" fontId="41" fillId="2" borderId="22" xfId="0" applyNumberFormat="1" applyFont="1" applyFill="1" applyBorder="1" applyAlignment="1">
      <alignment horizontal="right"/>
    </xf>
  </cellXfs>
  <cellStyles count="6">
    <cellStyle name="Comma" xfId="4" builtinId="3"/>
    <cellStyle name="Comma 2" xfId="2" xr:uid="{00000000-0005-0000-0000-000001000000}"/>
    <cellStyle name="Comma 3" xfId="3" xr:uid="{00000000-0005-0000-0000-000002000000}"/>
    <cellStyle name="Currency" xfId="1" builtinId="4"/>
    <cellStyle name="Hyperlink" xfId="5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26" Type="http://schemas.openxmlformats.org/officeDocument/2006/relationships/chartsheet" Target="chartsheets/sheet9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4.xml"/><Relationship Id="rId34" Type="http://schemas.openxmlformats.org/officeDocument/2006/relationships/chartsheet" Target="chartsheets/sheet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8.xml"/><Relationship Id="rId33" Type="http://schemas.openxmlformats.org/officeDocument/2006/relationships/chartsheet" Target="chartsheets/sheet1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3.xml"/><Relationship Id="rId29" Type="http://schemas.openxmlformats.org/officeDocument/2006/relationships/chartsheet" Target="chartsheets/sheet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7.xml"/><Relationship Id="rId32" Type="http://schemas.openxmlformats.org/officeDocument/2006/relationships/chartsheet" Target="chartsheets/sheet1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6.xml"/><Relationship Id="rId28" Type="http://schemas.openxmlformats.org/officeDocument/2006/relationships/chartsheet" Target="chartsheets/sheet1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2.xml"/><Relationship Id="rId31" Type="http://schemas.openxmlformats.org/officeDocument/2006/relationships/chartsheet" Target="chart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5.xml"/><Relationship Id="rId27" Type="http://schemas.openxmlformats.org/officeDocument/2006/relationships/chartsheet" Target="chartsheets/sheet10.xml"/><Relationship Id="rId30" Type="http://schemas.openxmlformats.org/officeDocument/2006/relationships/chartsheet" Target="chartsheets/sheet13.xml"/><Relationship Id="rId35" Type="http://schemas.openxmlformats.org/officeDocument/2006/relationships/chartsheet" Target="chartsheets/sheet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of Federal Pell Grants, </a:t>
            </a:r>
          </a:p>
          <a:p>
            <a:pPr>
              <a:defRPr/>
            </a:pPr>
            <a:r>
              <a:rPr lang="en-US"/>
              <a:t>WICHE and US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BB-4BE5-8ABF-05A28D94336E}"/>
            </c:ext>
          </c:extLst>
        </c:ser>
        <c:ser>
          <c:idx val="1"/>
          <c:order val="1"/>
          <c:tx>
            <c:strRef>
              <c:f>'Charts Data Avg Awards'!$A$3</c:f>
              <c:strCache>
                <c:ptCount val="1"/>
                <c:pt idx="0">
                  <c:v>US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Awards'!$B$3:$V$3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2273.2526480813044</c:v>
                </c:pt>
                <c:pt idx="6">
                  <c:v>2449.1072113958503</c:v>
                </c:pt>
                <c:pt idx="7">
                  <c:v>2455.7884670462017</c:v>
                </c:pt>
                <c:pt idx="8">
                  <c:v>2434.2019779459729</c:v>
                </c:pt>
                <c:pt idx="9">
                  <c:v>2460.1860453000509</c:v>
                </c:pt>
                <c:pt idx="10">
                  <c:v>2625.6051177375225</c:v>
                </c:pt>
                <c:pt idx="11">
                  <c:v>2949.8724384354114</c:v>
                </c:pt>
                <c:pt idx="12">
                  <c:v>3685.5190581697748</c:v>
                </c:pt>
                <c:pt idx="13">
                  <c:v>3848.9376014592285</c:v>
                </c:pt>
                <c:pt idx="14">
                  <c:v>3554.7820915496141</c:v>
                </c:pt>
                <c:pt idx="15">
                  <c:v>3578.5746764605356</c:v>
                </c:pt>
                <c:pt idx="16">
                  <c:v>3633.3930558613856</c:v>
                </c:pt>
                <c:pt idx="17">
                  <c:v>3682.8035265894086</c:v>
                </c:pt>
                <c:pt idx="18">
                  <c:v>3728.0747154160722</c:v>
                </c:pt>
                <c:pt idx="19">
                  <c:v>3737.7130222557576</c:v>
                </c:pt>
                <c:pt idx="20">
                  <c:v>4031.101145940238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B-4BE5-8ABF-05A28D943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8656"/>
        <c:axId val="71451008"/>
      </c:lineChart>
      <c:catAx>
        <c:axId val="709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800000" vert="horz"/>
          <a:lstStyle/>
          <a:p>
            <a:pPr>
              <a:defRPr/>
            </a:pPr>
            <a:endParaRPr lang="en-US"/>
          </a:p>
        </c:txPr>
        <c:crossAx val="714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5100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0998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New Mexico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B-441E-A3AE-95261BE04368}"/>
            </c:ext>
          </c:extLst>
        </c:ser>
        <c:ser>
          <c:idx val="1"/>
          <c:order val="1"/>
          <c:tx>
            <c:strRef>
              <c:f>'Charts Data Avg Awards'!$A$12</c:f>
              <c:strCache>
                <c:ptCount val="1"/>
                <c:pt idx="0">
                  <c:v>New Mexico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Awards'!$B$12:$V$12</c:f>
              <c:numCache>
                <c:formatCode>_("$"* #,##0_);_("$"* \(#,##0\);_("$"* "-"??_);_(@_)</c:formatCode>
                <c:ptCount val="21"/>
                <c:pt idx="0">
                  <c:v>1688.3802602615565</c:v>
                </c:pt>
                <c:pt idx="1">
                  <c:v>1880.9423334143969</c:v>
                </c:pt>
                <c:pt idx="2">
                  <c:v>1945.0513274877028</c:v>
                </c:pt>
                <c:pt idx="3">
                  <c:v>2074.1669583056778</c:v>
                </c:pt>
                <c:pt idx="4">
                  <c:v>2074.1669583056778</c:v>
                </c:pt>
                <c:pt idx="5">
                  <c:v>2319.2410825501074</c:v>
                </c:pt>
                <c:pt idx="6">
                  <c:v>2465.1782734506874</c:v>
                </c:pt>
                <c:pt idx="7">
                  <c:v>2459.1816514192988</c:v>
                </c:pt>
                <c:pt idx="8">
                  <c:v>2442.7973059338283</c:v>
                </c:pt>
                <c:pt idx="9">
                  <c:v>2485.1066500996608</c:v>
                </c:pt>
                <c:pt idx="10">
                  <c:v>2640.2591246403149</c:v>
                </c:pt>
                <c:pt idx="11">
                  <c:v>2903.3172204738985</c:v>
                </c:pt>
                <c:pt idx="12">
                  <c:v>3482.3214209477728</c:v>
                </c:pt>
                <c:pt idx="13">
                  <c:v>3694.9910246020704</c:v>
                </c:pt>
                <c:pt idx="14">
                  <c:v>3500.8624194422696</c:v>
                </c:pt>
                <c:pt idx="15">
                  <c:v>3516.6337662748574</c:v>
                </c:pt>
                <c:pt idx="16">
                  <c:v>3551.0675345945583</c:v>
                </c:pt>
                <c:pt idx="17">
                  <c:v>3575.539774592406</c:v>
                </c:pt>
                <c:pt idx="18">
                  <c:v>3608.718855489471</c:v>
                </c:pt>
                <c:pt idx="19">
                  <c:v>3631.8809614248335</c:v>
                </c:pt>
                <c:pt idx="20">
                  <c:v>3813.7779916659119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B-441E-A3AE-95261BE04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7040"/>
        <c:axId val="62808832"/>
      </c:lineChart>
      <c:catAx>
        <c:axId val="62807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808832"/>
        <c:crosses val="autoZero"/>
        <c:auto val="1"/>
        <c:lblAlgn val="ctr"/>
        <c:lblOffset val="100"/>
        <c:noMultiLvlLbl val="0"/>
      </c:catAx>
      <c:valAx>
        <c:axId val="62808832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8070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North Dakota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2-4123-BFE6-0414CB0A07B8}"/>
            </c:ext>
          </c:extLst>
        </c:ser>
        <c:ser>
          <c:idx val="1"/>
          <c:order val="1"/>
          <c:tx>
            <c:strRef>
              <c:f>'Charts Data Avg Awards'!$A$13</c:f>
              <c:strCache>
                <c:ptCount val="1"/>
                <c:pt idx="0">
                  <c:v>North Dakota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Awards'!$B$13:$V$13</c:f>
              <c:numCache>
                <c:formatCode>_("$"* #,##0_);_("$"* \(#,##0\);_("$"* "-"??_);_(@_)</c:formatCode>
                <c:ptCount val="21"/>
                <c:pt idx="0">
                  <c:v>1660.2839083085828</c:v>
                </c:pt>
                <c:pt idx="1">
                  <c:v>1844.7155115023299</c:v>
                </c:pt>
                <c:pt idx="2">
                  <c:v>1917.8416032002463</c:v>
                </c:pt>
                <c:pt idx="3">
                  <c:v>2081.2710838759094</c:v>
                </c:pt>
                <c:pt idx="4">
                  <c:v>2081.2710838759094</c:v>
                </c:pt>
                <c:pt idx="5">
                  <c:v>2321.267223688068</c:v>
                </c:pt>
                <c:pt idx="6">
                  <c:v>2504.9612367021277</c:v>
                </c:pt>
                <c:pt idx="7">
                  <c:v>2522.6996133233838</c:v>
                </c:pt>
                <c:pt idx="8">
                  <c:v>2494.7434105582984</c:v>
                </c:pt>
                <c:pt idx="9">
                  <c:v>2508.5328831001771</c:v>
                </c:pt>
                <c:pt idx="10">
                  <c:v>2680.1143017566374</c:v>
                </c:pt>
                <c:pt idx="11">
                  <c:v>3043.5997208309386</c:v>
                </c:pt>
                <c:pt idx="12">
                  <c:v>3730.8229208652424</c:v>
                </c:pt>
                <c:pt idx="13">
                  <c:v>3875.3690009956854</c:v>
                </c:pt>
                <c:pt idx="14">
                  <c:v>3655.2878745644598</c:v>
                </c:pt>
                <c:pt idx="15">
                  <c:v>3647.6141300205777</c:v>
                </c:pt>
                <c:pt idx="16">
                  <c:v>3696.4821023647555</c:v>
                </c:pt>
                <c:pt idx="17">
                  <c:v>3719.6899450926562</c:v>
                </c:pt>
                <c:pt idx="18">
                  <c:v>3777.524954296161</c:v>
                </c:pt>
                <c:pt idx="19">
                  <c:v>3797.2439002101801</c:v>
                </c:pt>
                <c:pt idx="20">
                  <c:v>4031.9683238011439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2-4123-BFE6-0414CB0A0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2848"/>
        <c:axId val="62864384"/>
      </c:lineChart>
      <c:catAx>
        <c:axId val="6286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864384"/>
        <c:crosses val="autoZero"/>
        <c:auto val="1"/>
        <c:lblAlgn val="ctr"/>
        <c:lblOffset val="100"/>
        <c:noMultiLvlLbl val="0"/>
      </c:catAx>
      <c:valAx>
        <c:axId val="62864384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8628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Oregon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D-4B47-8543-FD47C68D801B}"/>
            </c:ext>
          </c:extLst>
        </c:ser>
        <c:ser>
          <c:idx val="1"/>
          <c:order val="1"/>
          <c:tx>
            <c:strRef>
              <c:f>'Charts Data Avg Awards'!$A$14</c:f>
              <c:strCache>
                <c:ptCount val="1"/>
                <c:pt idx="0">
                  <c:v>Oregon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Awards'!$B$14:$V$14</c:f>
              <c:numCache>
                <c:formatCode>_("$"* #,##0_);_("$"* \(#,##0\);_("$"* "-"??_);_(@_)</c:formatCode>
                <c:ptCount val="21"/>
                <c:pt idx="0">
                  <c:v>1632.840083275503</c:v>
                </c:pt>
                <c:pt idx="1">
                  <c:v>1806.6029157723917</c:v>
                </c:pt>
                <c:pt idx="2">
                  <c:v>1855.607579339134</c:v>
                </c:pt>
                <c:pt idx="3">
                  <c:v>1994.1295175909227</c:v>
                </c:pt>
                <c:pt idx="4">
                  <c:v>1994.1295175909227</c:v>
                </c:pt>
                <c:pt idx="5">
                  <c:v>2253.4033120278909</c:v>
                </c:pt>
                <c:pt idx="6">
                  <c:v>2445.3584166886021</c:v>
                </c:pt>
                <c:pt idx="7">
                  <c:v>2453.540390237702</c:v>
                </c:pt>
                <c:pt idx="8">
                  <c:v>2423.4280056998941</c:v>
                </c:pt>
                <c:pt idx="9">
                  <c:v>2443.4737131091283</c:v>
                </c:pt>
                <c:pt idx="10">
                  <c:v>2609.2852367329883</c:v>
                </c:pt>
                <c:pt idx="11">
                  <c:v>2926.7430701400576</c:v>
                </c:pt>
                <c:pt idx="12">
                  <c:v>3612.817504730061</c:v>
                </c:pt>
                <c:pt idx="13">
                  <c:v>3787.1081495459371</c:v>
                </c:pt>
                <c:pt idx="14">
                  <c:v>3519.1706906955228</c:v>
                </c:pt>
                <c:pt idx="15">
                  <c:v>3540.6978356121431</c:v>
                </c:pt>
                <c:pt idx="16">
                  <c:v>3570.3212602087824</c:v>
                </c:pt>
                <c:pt idx="17">
                  <c:v>3581.1451815259156</c:v>
                </c:pt>
                <c:pt idx="18">
                  <c:v>3605.5865318576398</c:v>
                </c:pt>
                <c:pt idx="19">
                  <c:v>3597.0606393754479</c:v>
                </c:pt>
                <c:pt idx="20">
                  <c:v>3795.1754383694597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D-4B47-8543-FD47C68D8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77056"/>
        <c:axId val="62878848"/>
      </c:lineChart>
      <c:catAx>
        <c:axId val="6287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878848"/>
        <c:crosses val="autoZero"/>
        <c:auto val="1"/>
        <c:lblAlgn val="ctr"/>
        <c:lblOffset val="100"/>
        <c:noMultiLvlLbl val="0"/>
      </c:catAx>
      <c:valAx>
        <c:axId val="6287884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8770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South Dakota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444694413198346E-2"/>
          <c:y val="0.18024801362764606"/>
          <c:w val="0.90115970119119726"/>
          <c:h val="0.7142131741852995"/>
        </c:manualLayout>
      </c:layout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2-4527-9E46-8C77066C221D}"/>
            </c:ext>
          </c:extLst>
        </c:ser>
        <c:ser>
          <c:idx val="1"/>
          <c:order val="1"/>
          <c:tx>
            <c:strRef>
              <c:f>'Charts Data Avg Awards'!$A$15</c:f>
              <c:strCache>
                <c:ptCount val="1"/>
                <c:pt idx="0">
                  <c:v>South Dakota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Awards'!$B$15:$V$15</c:f>
              <c:numCache>
                <c:formatCode>_("$"* #,##0_);_("$"* \(#,##0\);_("$"* "-"??_);_(@_)</c:formatCode>
                <c:ptCount val="21"/>
                <c:pt idx="0">
                  <c:v>1640.9684533372281</c:v>
                </c:pt>
                <c:pt idx="1">
                  <c:v>1811.4858088597789</c:v>
                </c:pt>
                <c:pt idx="2">
                  <c:v>1866.8144663334313</c:v>
                </c:pt>
                <c:pt idx="3">
                  <c:v>2037.8734632252499</c:v>
                </c:pt>
                <c:pt idx="4">
                  <c:v>2037.8734632252499</c:v>
                </c:pt>
                <c:pt idx="5">
                  <c:v>2272.4697354355958</c:v>
                </c:pt>
                <c:pt idx="6">
                  <c:v>2437.6902498719337</c:v>
                </c:pt>
                <c:pt idx="7">
                  <c:v>2462.589463220676</c:v>
                </c:pt>
                <c:pt idx="8">
                  <c:v>2417.2220358983914</c:v>
                </c:pt>
                <c:pt idx="9">
                  <c:v>2393.840209359606</c:v>
                </c:pt>
                <c:pt idx="10">
                  <c:v>2615.1400470645026</c:v>
                </c:pt>
                <c:pt idx="11">
                  <c:v>2918.2620829706993</c:v>
                </c:pt>
                <c:pt idx="12">
                  <c:v>3551.8074319840744</c:v>
                </c:pt>
                <c:pt idx="13">
                  <c:v>3638.2047660125081</c:v>
                </c:pt>
                <c:pt idx="14">
                  <c:v>3367.709829351536</c:v>
                </c:pt>
                <c:pt idx="15">
                  <c:v>3312.9328710890336</c:v>
                </c:pt>
                <c:pt idx="16">
                  <c:v>3380.7807063600408</c:v>
                </c:pt>
                <c:pt idx="17">
                  <c:v>3489.162559055118</c:v>
                </c:pt>
                <c:pt idx="18">
                  <c:v>3474.8908030008338</c:v>
                </c:pt>
                <c:pt idx="19">
                  <c:v>3533.4923278820916</c:v>
                </c:pt>
                <c:pt idx="20">
                  <c:v>3805.4498059372704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2-4527-9E46-8C77066C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53344"/>
        <c:axId val="62954880"/>
      </c:lineChart>
      <c:catAx>
        <c:axId val="6295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954880"/>
        <c:crosses val="autoZero"/>
        <c:auto val="1"/>
        <c:lblAlgn val="ctr"/>
        <c:lblOffset val="100"/>
        <c:noMultiLvlLbl val="0"/>
      </c:catAx>
      <c:valAx>
        <c:axId val="62954880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9533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Utah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3-4EEC-895F-B83F3376A502}"/>
            </c:ext>
          </c:extLst>
        </c:ser>
        <c:ser>
          <c:idx val="1"/>
          <c:order val="1"/>
          <c:tx>
            <c:strRef>
              <c:f>'Charts Data Avg Awards'!$A$16</c:f>
              <c:strCache>
                <c:ptCount val="1"/>
                <c:pt idx="0">
                  <c:v>Utah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Awards'!$B$16:$V$16</c:f>
              <c:numCache>
                <c:formatCode>_("$"* #,##0_);_("$"* \(#,##0\);_("$"* "-"??_);_(@_)</c:formatCode>
                <c:ptCount val="21"/>
                <c:pt idx="0">
                  <c:v>1547.212746186211</c:v>
                </c:pt>
                <c:pt idx="1">
                  <c:v>1745.2679978466206</c:v>
                </c:pt>
                <c:pt idx="2">
                  <c:v>1808.3869652767546</c:v>
                </c:pt>
                <c:pt idx="3">
                  <c:v>1953.3238481150975</c:v>
                </c:pt>
                <c:pt idx="4">
                  <c:v>1953.3238481150975</c:v>
                </c:pt>
                <c:pt idx="5">
                  <c:v>2194.1633743297389</c:v>
                </c:pt>
                <c:pt idx="6">
                  <c:v>2440.9238686807917</c:v>
                </c:pt>
                <c:pt idx="7">
                  <c:v>2346.9789590254704</c:v>
                </c:pt>
                <c:pt idx="8">
                  <c:v>2401.3283382392292</c:v>
                </c:pt>
                <c:pt idx="9">
                  <c:v>2383.8884473409985</c:v>
                </c:pt>
                <c:pt idx="10">
                  <c:v>2528.2059544098852</c:v>
                </c:pt>
                <c:pt idx="11">
                  <c:v>2864.0790678318767</c:v>
                </c:pt>
                <c:pt idx="12">
                  <c:v>3713.6138472837338</c:v>
                </c:pt>
                <c:pt idx="13">
                  <c:v>3893.9264754575147</c:v>
                </c:pt>
                <c:pt idx="14">
                  <c:v>3556.532944523708</c:v>
                </c:pt>
                <c:pt idx="15">
                  <c:v>3595.5050433654592</c:v>
                </c:pt>
                <c:pt idx="16">
                  <c:v>3637.9440870371031</c:v>
                </c:pt>
                <c:pt idx="17">
                  <c:v>3662.6958913998469</c:v>
                </c:pt>
                <c:pt idx="18">
                  <c:v>3695.0478816589202</c:v>
                </c:pt>
                <c:pt idx="19">
                  <c:v>3685.3136292602412</c:v>
                </c:pt>
                <c:pt idx="20">
                  <c:v>4092.0106857838496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3-4EEC-895F-B83F3376A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2704"/>
        <c:axId val="63114240"/>
      </c:lineChart>
      <c:catAx>
        <c:axId val="6311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114240"/>
        <c:crosses val="autoZero"/>
        <c:auto val="1"/>
        <c:lblAlgn val="ctr"/>
        <c:lblOffset val="100"/>
        <c:noMultiLvlLbl val="0"/>
      </c:catAx>
      <c:valAx>
        <c:axId val="63114240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1127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Washington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BE-4AAE-9FEF-F5D4C0B53761}"/>
            </c:ext>
          </c:extLst>
        </c:ser>
        <c:ser>
          <c:idx val="1"/>
          <c:order val="1"/>
          <c:tx>
            <c:strRef>
              <c:f>'Charts Data Avg Awards'!$A$17</c:f>
              <c:strCache>
                <c:ptCount val="1"/>
                <c:pt idx="0">
                  <c:v>Washington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Awards'!$B$17:$V$17</c:f>
              <c:numCache>
                <c:formatCode>_("$"* #,##0_);_("$"* \(#,##0\);_("$"* "-"??_);_(@_)</c:formatCode>
                <c:ptCount val="21"/>
                <c:pt idx="0">
                  <c:v>1694.6317073901066</c:v>
                </c:pt>
                <c:pt idx="1">
                  <c:v>1855.6638759551099</c:v>
                </c:pt>
                <c:pt idx="2">
                  <c:v>1876.5939899269088</c:v>
                </c:pt>
                <c:pt idx="3">
                  <c:v>1991.3013310382692</c:v>
                </c:pt>
                <c:pt idx="4">
                  <c:v>1991.3013310382692</c:v>
                </c:pt>
                <c:pt idx="5">
                  <c:v>2242.2141035726881</c:v>
                </c:pt>
                <c:pt idx="6">
                  <c:v>2409.3831161275307</c:v>
                </c:pt>
                <c:pt idx="7">
                  <c:v>2626.5074053466869</c:v>
                </c:pt>
                <c:pt idx="8">
                  <c:v>2410.8883299173963</c:v>
                </c:pt>
                <c:pt idx="9">
                  <c:v>2413.6876251090694</c:v>
                </c:pt>
                <c:pt idx="10">
                  <c:v>2579.4070131112558</c:v>
                </c:pt>
                <c:pt idx="11">
                  <c:v>2911.7820562528386</c:v>
                </c:pt>
                <c:pt idx="12">
                  <c:v>3594.0966822986516</c:v>
                </c:pt>
                <c:pt idx="13">
                  <c:v>3735.9631631471216</c:v>
                </c:pt>
                <c:pt idx="14">
                  <c:v>3531.4530539731859</c:v>
                </c:pt>
                <c:pt idx="15">
                  <c:v>3567.4701411588271</c:v>
                </c:pt>
                <c:pt idx="16">
                  <c:v>3622.3203921896747</c:v>
                </c:pt>
                <c:pt idx="17">
                  <c:v>3676.0537010159651</c:v>
                </c:pt>
                <c:pt idx="18">
                  <c:v>3708.7017003603059</c:v>
                </c:pt>
                <c:pt idx="19">
                  <c:v>3716.1100219528489</c:v>
                </c:pt>
                <c:pt idx="20">
                  <c:v>3985.3411360949021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E-4AAE-9FEF-F5D4C0B53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68608"/>
        <c:axId val="67270144"/>
      </c:lineChart>
      <c:catAx>
        <c:axId val="67268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7270144"/>
        <c:crosses val="autoZero"/>
        <c:auto val="1"/>
        <c:lblAlgn val="ctr"/>
        <c:lblOffset val="100"/>
        <c:noMultiLvlLbl val="0"/>
      </c:catAx>
      <c:valAx>
        <c:axId val="67270144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72686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Wyoming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8-42B6-BFA0-87EF4E9A9E42}"/>
            </c:ext>
          </c:extLst>
        </c:ser>
        <c:ser>
          <c:idx val="1"/>
          <c:order val="1"/>
          <c:tx>
            <c:strRef>
              <c:f>'Charts Data Avg Awards'!$A$18</c:f>
              <c:strCache>
                <c:ptCount val="1"/>
                <c:pt idx="0">
                  <c:v>Wyoming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Awards'!$B$18:$V$18</c:f>
              <c:numCache>
                <c:formatCode>_("$"* #,##0_);_("$"* \(#,##0\);_("$"* "-"??_);_(@_)</c:formatCode>
                <c:ptCount val="21"/>
                <c:pt idx="0">
                  <c:v>1675.1050379572118</c:v>
                </c:pt>
                <c:pt idx="1">
                  <c:v>1836.1766666666667</c:v>
                </c:pt>
                <c:pt idx="2">
                  <c:v>1874.354682607458</c:v>
                </c:pt>
                <c:pt idx="3">
                  <c:v>2008.9632844741711</c:v>
                </c:pt>
                <c:pt idx="4">
                  <c:v>2008.9632844741711</c:v>
                </c:pt>
                <c:pt idx="5">
                  <c:v>2290.6385880465305</c:v>
                </c:pt>
                <c:pt idx="6">
                  <c:v>2427.5875908328676</c:v>
                </c:pt>
                <c:pt idx="7">
                  <c:v>2512.2625698324023</c:v>
                </c:pt>
                <c:pt idx="8">
                  <c:v>2438.3569275292416</c:v>
                </c:pt>
                <c:pt idx="9">
                  <c:v>2443.4551648950669</c:v>
                </c:pt>
                <c:pt idx="10">
                  <c:v>2625.4070662460567</c:v>
                </c:pt>
                <c:pt idx="11">
                  <c:v>2945.2248081519688</c:v>
                </c:pt>
                <c:pt idx="12">
                  <c:v>3658.8328064312168</c:v>
                </c:pt>
                <c:pt idx="13">
                  <c:v>3806.0956534172146</c:v>
                </c:pt>
                <c:pt idx="14">
                  <c:v>3546.0904243162945</c:v>
                </c:pt>
                <c:pt idx="15">
                  <c:v>3498.5034543000079</c:v>
                </c:pt>
                <c:pt idx="16">
                  <c:v>3543.9584337930369</c:v>
                </c:pt>
                <c:pt idx="17">
                  <c:v>3614.3797395413162</c:v>
                </c:pt>
                <c:pt idx="18">
                  <c:v>3617.7353742379037</c:v>
                </c:pt>
                <c:pt idx="19">
                  <c:v>3644.3754545454544</c:v>
                </c:pt>
                <c:pt idx="20">
                  <c:v>3908.143406229291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8-42B6-BFA0-87EF4E9A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3200"/>
        <c:axId val="67289088"/>
      </c:lineChart>
      <c:catAx>
        <c:axId val="67283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7289088"/>
        <c:crosses val="autoZero"/>
        <c:auto val="1"/>
        <c:lblAlgn val="ctr"/>
        <c:lblOffset val="100"/>
        <c:noMultiLvlLbl val="0"/>
      </c:catAx>
      <c:valAx>
        <c:axId val="6728908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72832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No. Mariana Islands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6-40D8-84F8-D2BE1BF56B9A}"/>
            </c:ext>
          </c:extLst>
        </c:ser>
        <c:ser>
          <c:idx val="1"/>
          <c:order val="1"/>
          <c:tx>
            <c:strRef>
              <c:f>'Charts Data Avg Awards'!$A$19</c:f>
              <c:strCache>
                <c:ptCount val="1"/>
                <c:pt idx="0">
                  <c:v>No. Mariana Islands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Awards'!$B$19:$V$19</c:f>
              <c:numCache>
                <c:formatCode>_("$"* #,##0_);_("$"* \(#,##0\);_("$"* "-"??_);_(@_)</c:formatCode>
                <c:ptCount val="21"/>
                <c:pt idx="6">
                  <c:v>2733.65625</c:v>
                </c:pt>
                <c:pt idx="7">
                  <c:v>2640.150588235294</c:v>
                </c:pt>
                <c:pt idx="8">
                  <c:v>2644.3563432835822</c:v>
                </c:pt>
                <c:pt idx="9">
                  <c:v>2640.2495088408646</c:v>
                </c:pt>
                <c:pt idx="10">
                  <c:v>2742.6245551601423</c:v>
                </c:pt>
                <c:pt idx="11">
                  <c:v>2936.5784671532847</c:v>
                </c:pt>
                <c:pt idx="12">
                  <c:v>3684.2682584269664</c:v>
                </c:pt>
                <c:pt idx="13">
                  <c:v>4078.8608017817373</c:v>
                </c:pt>
                <c:pt idx="14">
                  <c:v>4067.6757575757574</c:v>
                </c:pt>
                <c:pt idx="15">
                  <c:v>4126.1890359168247</c:v>
                </c:pt>
                <c:pt idx="16">
                  <c:v>4043.4179104477612</c:v>
                </c:pt>
                <c:pt idx="17">
                  <c:v>4129.0599214145386</c:v>
                </c:pt>
                <c:pt idx="18">
                  <c:v>4206.5818181818186</c:v>
                </c:pt>
                <c:pt idx="19">
                  <c:v>4216.523968784838</c:v>
                </c:pt>
                <c:pt idx="20">
                  <c:v>3859.4102040816329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6-40D8-84F8-D2BE1BF56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0432"/>
        <c:axId val="69891968"/>
      </c:lineChart>
      <c:catAx>
        <c:axId val="6989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891968"/>
        <c:crosses val="autoZero"/>
        <c:auto val="1"/>
        <c:lblAlgn val="ctr"/>
        <c:lblOffset val="100"/>
        <c:noMultiLvlLbl val="0"/>
      </c:catAx>
      <c:valAx>
        <c:axId val="6989196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8904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Guam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9-48CA-8F49-BBDBF99DCB70}"/>
            </c:ext>
          </c:extLst>
        </c:ser>
        <c:ser>
          <c:idx val="1"/>
          <c:order val="1"/>
          <c:tx>
            <c:strRef>
              <c:f>'Charts Data Avg Awards'!$A$20</c:f>
              <c:strCache>
                <c:ptCount val="1"/>
                <c:pt idx="0">
                  <c:v>Guam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Awards'!$B$20:$V$20</c:f>
              <c:numCache>
                <c:formatCode>General</c:formatCode>
                <c:ptCount val="21"/>
                <c:pt idx="6" formatCode="_(&quot;$&quot;* #,##0_);_(&quot;$&quot;* \(#,##0\);_(&quot;$&quot;* &quot;-&quot;??_);_(@_)">
                  <c:v>2668.2247320061256</c:v>
                </c:pt>
                <c:pt idx="7" formatCode="_(&quot;$&quot;* #,##0_);_(&quot;$&quot;* \(#,##0\);_(&quot;$&quot;* &quot;-&quot;??_);_(@_)">
                  <c:v>2606.5177492447128</c:v>
                </c:pt>
                <c:pt idx="8" formatCode="_(&quot;$&quot;* #,##0_);_(&quot;$&quot;* \(#,##0\);_(&quot;$&quot;* &quot;-&quot;??_);_(@_)">
                  <c:v>2639.7501799856013</c:v>
                </c:pt>
                <c:pt idx="9" formatCode="_(&quot;$&quot;* #,##0_);_(&quot;$&quot;* \(#,##0\);_(&quot;$&quot;* &quot;-&quot;??_);_(@_)">
                  <c:v>2671.7456896551726</c:v>
                </c:pt>
                <c:pt idx="10" formatCode="_(&quot;$&quot;* #,##0_);_(&quot;$&quot;* \(#,##0\);_(&quot;$&quot;* &quot;-&quot;??_);_(@_)">
                  <c:v>2846.7871305649082</c:v>
                </c:pt>
                <c:pt idx="11" formatCode="_(&quot;$&quot;* #,##0_);_(&quot;$&quot;* \(#,##0\);_(&quot;$&quot;* &quot;-&quot;??_);_(@_)">
                  <c:v>3071.3126967471144</c:v>
                </c:pt>
                <c:pt idx="12" formatCode="_(&quot;$&quot;* #,##0_);_(&quot;$&quot;* \(#,##0\);_(&quot;$&quot;* &quot;-&quot;??_);_(@_)">
                  <c:v>3665.3546931407941</c:v>
                </c:pt>
                <c:pt idx="13" formatCode="_(&quot;$&quot;* #,##0_);_(&quot;$&quot;* \(#,##0\);_(&quot;$&quot;* &quot;-&quot;??_);_(@_)">
                  <c:v>3787.7447416255518</c:v>
                </c:pt>
                <c:pt idx="14" formatCode="_(&quot;$&quot;* #,##0_);_(&quot;$&quot;* \(#,##0\);_(&quot;$&quot;* &quot;-&quot;??_);_(@_)">
                  <c:v>3559.4752066115702</c:v>
                </c:pt>
                <c:pt idx="15" formatCode="_(&quot;$&quot;* #,##0_);_(&quot;$&quot;* \(#,##0\);_(&quot;$&quot;* &quot;-&quot;??_);_(@_)">
                  <c:v>3591.2432365351206</c:v>
                </c:pt>
                <c:pt idx="16" formatCode="_(&quot;$&quot;* #,##0_);_(&quot;$&quot;* \(#,##0\);_(&quot;$&quot;* &quot;-&quot;??_);_(@_)">
                  <c:v>3692.9485522852356</c:v>
                </c:pt>
                <c:pt idx="17" formatCode="_(&quot;$&quot;* #,##0_);_(&quot;$&quot;* \(#,##0\);_(&quot;$&quot;* &quot;-&quot;??_);_(@_)">
                  <c:v>3799.593992248062</c:v>
                </c:pt>
                <c:pt idx="18" formatCode="_(&quot;$&quot;* #,##0_);_(&quot;$&quot;* \(#,##0\);_(&quot;$&quot;* &quot;-&quot;??_);_(@_)">
                  <c:v>3893.4739624636532</c:v>
                </c:pt>
                <c:pt idx="19" formatCode="_(&quot;$&quot;* #,##0_);_(&quot;$&quot;* \(#,##0\);_(&quot;$&quot;* &quot;-&quot;??_);_(@_)">
                  <c:v>3945.873134328358</c:v>
                </c:pt>
                <c:pt idx="20" formatCode="_(&quot;$&quot;* #,##0_);_(&quot;$&quot;* \(#,##0\);_(&quot;$&quot;* &quot;-&quot;??_);_(@_)">
                  <c:v>4095.1393034825869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9-48CA-8F49-BBDBF99DC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09120"/>
        <c:axId val="69923200"/>
      </c:lineChart>
      <c:catAx>
        <c:axId val="6990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923200"/>
        <c:crosses val="autoZero"/>
        <c:auto val="1"/>
        <c:lblAlgn val="ctr"/>
        <c:lblOffset val="100"/>
        <c:noMultiLvlLbl val="0"/>
      </c:catAx>
      <c:valAx>
        <c:axId val="69923200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9091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Alaska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457556891894526E-2"/>
          <c:y val="0.19045939630627884"/>
          <c:w val="0.9012209683347947"/>
          <c:h val="0.71402442455068271"/>
        </c:manualLayout>
      </c:layout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E-479A-85E5-AD9E705C47A4}"/>
            </c:ext>
          </c:extLst>
        </c:ser>
        <c:ser>
          <c:idx val="1"/>
          <c:order val="1"/>
          <c:tx>
            <c:strRef>
              <c:f>'Charts Data Avg Awards'!$A$4</c:f>
              <c:strCache>
                <c:ptCount val="1"/>
                <c:pt idx="0">
                  <c:v>Alaska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Awards'!$B$4:$V$4</c:f>
              <c:numCache>
                <c:formatCode>_("$"* #,##0_);_("$"* \(#,##0\);_("$"* "-"??_);_(@_)</c:formatCode>
                <c:ptCount val="21"/>
                <c:pt idx="0">
                  <c:v>1771.9141520467836</c:v>
                </c:pt>
                <c:pt idx="1">
                  <c:v>1856.0438878676471</c:v>
                </c:pt>
                <c:pt idx="2">
                  <c:v>1847.5577699293642</c:v>
                </c:pt>
                <c:pt idx="3">
                  <c:v>1917.6663262701047</c:v>
                </c:pt>
                <c:pt idx="4">
                  <c:v>1917.6663262701047</c:v>
                </c:pt>
                <c:pt idx="5">
                  <c:v>2179.1253114100646</c:v>
                </c:pt>
                <c:pt idx="6">
                  <c:v>2291.5899219903017</c:v>
                </c:pt>
                <c:pt idx="7">
                  <c:v>2336.3413621262457</c:v>
                </c:pt>
                <c:pt idx="8">
                  <c:v>2291.4636285836541</c:v>
                </c:pt>
                <c:pt idx="9">
                  <c:v>2279.8374155405404</c:v>
                </c:pt>
                <c:pt idx="10">
                  <c:v>2463.567876070118</c:v>
                </c:pt>
                <c:pt idx="11">
                  <c:v>2741.1685599120556</c:v>
                </c:pt>
                <c:pt idx="12">
                  <c:v>3372.2325551564904</c:v>
                </c:pt>
                <c:pt idx="13">
                  <c:v>3681.2954585305979</c:v>
                </c:pt>
                <c:pt idx="14">
                  <c:v>3313.1553667831058</c:v>
                </c:pt>
                <c:pt idx="15">
                  <c:v>3321.2938020962283</c:v>
                </c:pt>
                <c:pt idx="16">
                  <c:v>3382.4509253139458</c:v>
                </c:pt>
                <c:pt idx="17">
                  <c:v>3407.8765979205727</c:v>
                </c:pt>
                <c:pt idx="18">
                  <c:v>3389.6210880640465</c:v>
                </c:pt>
                <c:pt idx="19">
                  <c:v>3426.5984385947354</c:v>
                </c:pt>
                <c:pt idx="20">
                  <c:v>3745.1029556650246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E-479A-85E5-AD9E705C4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61664"/>
        <c:axId val="93363200"/>
      </c:lineChart>
      <c:catAx>
        <c:axId val="9336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363200"/>
        <c:crosses val="autoZero"/>
        <c:auto val="1"/>
        <c:lblAlgn val="ctr"/>
        <c:lblOffset val="100"/>
        <c:noMultiLvlLbl val="0"/>
      </c:catAx>
      <c:valAx>
        <c:axId val="93363200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361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Arizona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4-4308-8114-F1DF5F6A5852}"/>
            </c:ext>
          </c:extLst>
        </c:ser>
        <c:ser>
          <c:idx val="1"/>
          <c:order val="1"/>
          <c:tx>
            <c:strRef>
              <c:f>'Charts Data Avg Awards'!$A$5</c:f>
              <c:strCache>
                <c:ptCount val="1"/>
                <c:pt idx="0">
                  <c:v>Arizona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Awards'!$B$5:$V$5</c:f>
              <c:numCache>
                <c:formatCode>_("$"* #,##0_);_("$"* \(#,##0\);_("$"* "-"??_);_(@_)</c:formatCode>
                <c:ptCount val="21"/>
                <c:pt idx="0">
                  <c:v>1601.5775393247968</c:v>
                </c:pt>
                <c:pt idx="1">
                  <c:v>1769.8076074419537</c:v>
                </c:pt>
                <c:pt idx="2">
                  <c:v>1802.2133782183155</c:v>
                </c:pt>
                <c:pt idx="3">
                  <c:v>1889.0243096267016</c:v>
                </c:pt>
                <c:pt idx="4">
                  <c:v>1889.0243096267016</c:v>
                </c:pt>
                <c:pt idx="5">
                  <c:v>2118.4690561663301</c:v>
                </c:pt>
                <c:pt idx="6">
                  <c:v>2305.1223163035552</c:v>
                </c:pt>
                <c:pt idx="7">
                  <c:v>2337.9987534360416</c:v>
                </c:pt>
                <c:pt idx="8">
                  <c:v>2306.2872102640854</c:v>
                </c:pt>
                <c:pt idx="9">
                  <c:v>2333.4856188078461</c:v>
                </c:pt>
                <c:pt idx="10">
                  <c:v>2532.785980043971</c:v>
                </c:pt>
                <c:pt idx="11">
                  <c:v>2863.6766840291161</c:v>
                </c:pt>
                <c:pt idx="12">
                  <c:v>3657.1766116101007</c:v>
                </c:pt>
                <c:pt idx="13">
                  <c:v>4095.4825027447428</c:v>
                </c:pt>
                <c:pt idx="14">
                  <c:v>3552.1767669377259</c:v>
                </c:pt>
                <c:pt idx="15">
                  <c:v>3597.4305312664483</c:v>
                </c:pt>
                <c:pt idx="16">
                  <c:v>3620.572975063285</c:v>
                </c:pt>
                <c:pt idx="17">
                  <c:v>3660.8328014944409</c:v>
                </c:pt>
                <c:pt idx="18">
                  <c:v>3686.9333118670811</c:v>
                </c:pt>
                <c:pt idx="19">
                  <c:v>3662.3822977551094</c:v>
                </c:pt>
                <c:pt idx="20">
                  <c:v>3905.5525039919912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4-4308-8114-F1DF5F6A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8352"/>
        <c:axId val="112427008"/>
      </c:lineChart>
      <c:catAx>
        <c:axId val="11190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2427008"/>
        <c:crosses val="autoZero"/>
        <c:auto val="1"/>
        <c:lblAlgn val="ctr"/>
        <c:lblOffset val="100"/>
        <c:noMultiLvlLbl val="0"/>
      </c:catAx>
      <c:valAx>
        <c:axId val="11242700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908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California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F-4568-A5C1-F4472ED666BC}"/>
            </c:ext>
          </c:extLst>
        </c:ser>
        <c:ser>
          <c:idx val="1"/>
          <c:order val="1"/>
          <c:tx>
            <c:strRef>
              <c:f>'Charts Data Avg Awards'!$A$6</c:f>
              <c:strCache>
                <c:ptCount val="1"/>
                <c:pt idx="0">
                  <c:v>California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Awards'!$B$6:$V$6</c:f>
              <c:numCache>
                <c:formatCode>_("$"* #,##0_);_("$"* \(#,##0\);_("$"* "-"??_);_(@_)</c:formatCode>
                <c:ptCount val="21"/>
                <c:pt idx="0">
                  <c:v>1791.107606224703</c:v>
                </c:pt>
                <c:pt idx="1">
                  <c:v>1981.3492993664531</c:v>
                </c:pt>
                <c:pt idx="2">
                  <c:v>2020.1523197385932</c:v>
                </c:pt>
                <c:pt idx="3">
                  <c:v>2144.1100548213649</c:v>
                </c:pt>
                <c:pt idx="4">
                  <c:v>2144.1100548213649</c:v>
                </c:pt>
                <c:pt idx="5">
                  <c:v>2392.6025196133078</c:v>
                </c:pt>
                <c:pt idx="6">
                  <c:v>2554.7452573100795</c:v>
                </c:pt>
                <c:pt idx="7">
                  <c:v>2566.6181710822671</c:v>
                </c:pt>
                <c:pt idx="8">
                  <c:v>2552.559895852155</c:v>
                </c:pt>
                <c:pt idx="9">
                  <c:v>2576.6679183419274</c:v>
                </c:pt>
                <c:pt idx="10">
                  <c:v>2740.3168390565424</c:v>
                </c:pt>
                <c:pt idx="11">
                  <c:v>3056.1296134379813</c:v>
                </c:pt>
                <c:pt idx="12">
                  <c:v>3717.9789533429621</c:v>
                </c:pt>
                <c:pt idx="13">
                  <c:v>3844.7989388739998</c:v>
                </c:pt>
                <c:pt idx="14">
                  <c:v>3603.0253893789422</c:v>
                </c:pt>
                <c:pt idx="15">
                  <c:v>3668.4942616269395</c:v>
                </c:pt>
                <c:pt idx="16">
                  <c:v>3736.757958825066</c:v>
                </c:pt>
                <c:pt idx="17">
                  <c:v>3777.9920499087998</c:v>
                </c:pt>
                <c:pt idx="18">
                  <c:v>3834.8254342956834</c:v>
                </c:pt>
                <c:pt idx="19">
                  <c:v>3832.6670090928019</c:v>
                </c:pt>
                <c:pt idx="20">
                  <c:v>4100.1615805634283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F-4568-A5C1-F4472ED6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314432"/>
        <c:axId val="687315968"/>
      </c:lineChart>
      <c:catAx>
        <c:axId val="68731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7315968"/>
        <c:crosses val="autoZero"/>
        <c:auto val="1"/>
        <c:lblAlgn val="ctr"/>
        <c:lblOffset val="100"/>
        <c:noMultiLvlLbl val="0"/>
      </c:catAx>
      <c:valAx>
        <c:axId val="68731596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873144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Colorado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C-4781-A446-F0661E3C839E}"/>
            </c:ext>
          </c:extLst>
        </c:ser>
        <c:ser>
          <c:idx val="1"/>
          <c:order val="1"/>
          <c:tx>
            <c:strRef>
              <c:f>'Charts Data Avg Awards'!$A$7</c:f>
              <c:strCache>
                <c:ptCount val="1"/>
                <c:pt idx="0">
                  <c:v>Colorado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Awards'!$B$7:$V$7</c:f>
              <c:numCache>
                <c:formatCode>_("$"* #,##0_);_("$"* \(#,##0\);_("$"* "-"??_);_(@_)</c:formatCode>
                <c:ptCount val="21"/>
                <c:pt idx="0">
                  <c:v>1601.2114106201864</c:v>
                </c:pt>
                <c:pt idx="1">
                  <c:v>1782.6072513551615</c:v>
                </c:pt>
                <c:pt idx="2">
                  <c:v>1812.2119834458013</c:v>
                </c:pt>
                <c:pt idx="3">
                  <c:v>1933.1131493665914</c:v>
                </c:pt>
                <c:pt idx="4">
                  <c:v>1933.1131493665914</c:v>
                </c:pt>
                <c:pt idx="5">
                  <c:v>2171.643937393264</c:v>
                </c:pt>
                <c:pt idx="6">
                  <c:v>2377.3178536692285</c:v>
                </c:pt>
                <c:pt idx="7">
                  <c:v>2376.5175413664842</c:v>
                </c:pt>
                <c:pt idx="8">
                  <c:v>2315.885837146348</c:v>
                </c:pt>
                <c:pt idx="9">
                  <c:v>2299.3569147077906</c:v>
                </c:pt>
                <c:pt idx="10">
                  <c:v>2465.4689276434478</c:v>
                </c:pt>
                <c:pt idx="11">
                  <c:v>2790.916466703583</c:v>
                </c:pt>
                <c:pt idx="12">
                  <c:v>3563.352025208731</c:v>
                </c:pt>
                <c:pt idx="13">
                  <c:v>3713.7833351264803</c:v>
                </c:pt>
                <c:pt idx="14">
                  <c:v>3366.4695059039323</c:v>
                </c:pt>
                <c:pt idx="15">
                  <c:v>3372.5590833182432</c:v>
                </c:pt>
                <c:pt idx="16">
                  <c:v>3392.0946474729731</c:v>
                </c:pt>
                <c:pt idx="17">
                  <c:v>3418.6735945742275</c:v>
                </c:pt>
                <c:pt idx="18">
                  <c:v>3476.885853025793</c:v>
                </c:pt>
                <c:pt idx="19">
                  <c:v>3503.8308616677664</c:v>
                </c:pt>
                <c:pt idx="20">
                  <c:v>3798.431290244409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C-4781-A446-F0661E3C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545600"/>
        <c:axId val="62628224"/>
      </c:lineChart>
      <c:catAx>
        <c:axId val="69354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628224"/>
        <c:crosses val="autoZero"/>
        <c:auto val="1"/>
        <c:lblAlgn val="ctr"/>
        <c:lblOffset val="100"/>
        <c:noMultiLvlLbl val="0"/>
      </c:catAx>
      <c:valAx>
        <c:axId val="62628224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935456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Hawaii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9-4685-83A3-BB92761EFBE8}"/>
            </c:ext>
          </c:extLst>
        </c:ser>
        <c:ser>
          <c:idx val="1"/>
          <c:order val="1"/>
          <c:tx>
            <c:strRef>
              <c:f>'Charts Data Avg Awards'!$A$8</c:f>
              <c:strCache>
                <c:ptCount val="1"/>
                <c:pt idx="0">
                  <c:v>Hawaii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Awards'!$B$8:$V$8</c:f>
              <c:numCache>
                <c:formatCode>_("$"* #,##0_);_("$"* \(#,##0\);_("$"* "-"??_);_(@_)</c:formatCode>
                <c:ptCount val="21"/>
                <c:pt idx="0">
                  <c:v>1689.657550158395</c:v>
                </c:pt>
                <c:pt idx="1">
                  <c:v>1905.6088785046729</c:v>
                </c:pt>
                <c:pt idx="2">
                  <c:v>1921.8308503747571</c:v>
                </c:pt>
                <c:pt idx="3">
                  <c:v>2076.1493824918271</c:v>
                </c:pt>
                <c:pt idx="4">
                  <c:v>2076.1493824918271</c:v>
                </c:pt>
                <c:pt idx="5">
                  <c:v>2361.490812092472</c:v>
                </c:pt>
                <c:pt idx="6">
                  <c:v>2551.0419966402687</c:v>
                </c:pt>
                <c:pt idx="7">
                  <c:v>2552.7084560026169</c:v>
                </c:pt>
                <c:pt idx="8">
                  <c:v>2525.8319274946161</c:v>
                </c:pt>
                <c:pt idx="9">
                  <c:v>2573.5141472868218</c:v>
                </c:pt>
                <c:pt idx="10">
                  <c:v>2719.86889068245</c:v>
                </c:pt>
                <c:pt idx="11">
                  <c:v>3028.4634546050474</c:v>
                </c:pt>
                <c:pt idx="12">
                  <c:v>3642.8651810912511</c:v>
                </c:pt>
                <c:pt idx="13">
                  <c:v>3673.1586019182582</c:v>
                </c:pt>
                <c:pt idx="14">
                  <c:v>3549.2352657780634</c:v>
                </c:pt>
                <c:pt idx="15">
                  <c:v>3625.8860249523477</c:v>
                </c:pt>
                <c:pt idx="16">
                  <c:v>3680.8504876853872</c:v>
                </c:pt>
                <c:pt idx="17">
                  <c:v>3750.9827586206898</c:v>
                </c:pt>
                <c:pt idx="18">
                  <c:v>3784.764282880381</c:v>
                </c:pt>
                <c:pt idx="19">
                  <c:v>3781.1863718659133</c:v>
                </c:pt>
                <c:pt idx="20">
                  <c:v>4004.5090501541049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9-4685-83A3-BB92761E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41280"/>
        <c:axId val="62642816"/>
      </c:lineChart>
      <c:catAx>
        <c:axId val="62641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642816"/>
        <c:crosses val="autoZero"/>
        <c:auto val="1"/>
        <c:lblAlgn val="ctr"/>
        <c:lblOffset val="100"/>
        <c:noMultiLvlLbl val="0"/>
      </c:catAx>
      <c:valAx>
        <c:axId val="62642816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6412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Idaho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44-4949-A6EE-A90708EB61AB}"/>
            </c:ext>
          </c:extLst>
        </c:ser>
        <c:ser>
          <c:idx val="1"/>
          <c:order val="1"/>
          <c:tx>
            <c:strRef>
              <c:f>'Charts Data Avg Awards'!$A$9</c:f>
              <c:strCache>
                <c:ptCount val="1"/>
                <c:pt idx="0">
                  <c:v>Idaho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Awards'!$B$9:$V$9</c:f>
              <c:numCache>
                <c:formatCode>_("$"* #,##0_);_("$"* \(#,##0\);_("$"* "-"??_);_(@_)</c:formatCode>
                <c:ptCount val="21"/>
                <c:pt idx="0">
                  <c:v>1708.9091177774494</c:v>
                </c:pt>
                <c:pt idx="1">
                  <c:v>1903.5546021475125</c:v>
                </c:pt>
                <c:pt idx="2">
                  <c:v>1958.9941447494721</c:v>
                </c:pt>
                <c:pt idx="3">
                  <c:v>2092.2483720500622</c:v>
                </c:pt>
                <c:pt idx="4">
                  <c:v>2092.2483720500622</c:v>
                </c:pt>
                <c:pt idx="5">
                  <c:v>2385.7383768022032</c:v>
                </c:pt>
                <c:pt idx="6">
                  <c:v>2622.7921969404806</c:v>
                </c:pt>
                <c:pt idx="7">
                  <c:v>2630.6411221456133</c:v>
                </c:pt>
                <c:pt idx="8">
                  <c:v>2606.4487854317194</c:v>
                </c:pt>
                <c:pt idx="9">
                  <c:v>2599.1074569789675</c:v>
                </c:pt>
                <c:pt idx="10">
                  <c:v>2753.3493563685638</c:v>
                </c:pt>
                <c:pt idx="11">
                  <c:v>3068.2595231309965</c:v>
                </c:pt>
                <c:pt idx="12">
                  <c:v>3867.1361008683239</c:v>
                </c:pt>
                <c:pt idx="13">
                  <c:v>4016.8645064286679</c:v>
                </c:pt>
                <c:pt idx="14">
                  <c:v>3730.4970192502906</c:v>
                </c:pt>
                <c:pt idx="15">
                  <c:v>3759.5392501628057</c:v>
                </c:pt>
                <c:pt idx="16">
                  <c:v>3784.0923471481328</c:v>
                </c:pt>
                <c:pt idx="17">
                  <c:v>3786.6134749531097</c:v>
                </c:pt>
                <c:pt idx="18">
                  <c:v>3781.7749090586462</c:v>
                </c:pt>
                <c:pt idx="19">
                  <c:v>3695.9260754265329</c:v>
                </c:pt>
                <c:pt idx="20">
                  <c:v>4131.5102480871783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4-4949-A6EE-A90708EB6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6832"/>
        <c:axId val="62698624"/>
      </c:lineChart>
      <c:catAx>
        <c:axId val="6269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698624"/>
        <c:crosses val="autoZero"/>
        <c:auto val="1"/>
        <c:lblAlgn val="ctr"/>
        <c:lblOffset val="100"/>
        <c:noMultiLvlLbl val="0"/>
      </c:catAx>
      <c:valAx>
        <c:axId val="62698624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6968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Montana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3-4561-A963-45AF561B04FE}"/>
            </c:ext>
          </c:extLst>
        </c:ser>
        <c:ser>
          <c:idx val="1"/>
          <c:order val="1"/>
          <c:tx>
            <c:strRef>
              <c:f>'Charts Data Avg Awards'!$A$10</c:f>
              <c:strCache>
                <c:ptCount val="1"/>
                <c:pt idx="0">
                  <c:v>Montana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Awards'!$B$10:$V$10</c:f>
              <c:numCache>
                <c:formatCode>_("$"* #,##0_);_("$"* \(#,##0\);_("$"* "-"??_);_(@_)</c:formatCode>
                <c:ptCount val="21"/>
                <c:pt idx="0">
                  <c:v>1734.3530583037771</c:v>
                </c:pt>
                <c:pt idx="1">
                  <c:v>1942.6579618608041</c:v>
                </c:pt>
                <c:pt idx="2">
                  <c:v>1976.4982596364573</c:v>
                </c:pt>
                <c:pt idx="3">
                  <c:v>2134.9031863533955</c:v>
                </c:pt>
                <c:pt idx="4">
                  <c:v>2134.9031863533955</c:v>
                </c:pt>
                <c:pt idx="5">
                  <c:v>2396.7075063154098</c:v>
                </c:pt>
                <c:pt idx="6">
                  <c:v>2595.6439277899344</c:v>
                </c:pt>
                <c:pt idx="7">
                  <c:v>2617.1707535049991</c:v>
                </c:pt>
                <c:pt idx="8">
                  <c:v>2584.6167514208796</c:v>
                </c:pt>
                <c:pt idx="9">
                  <c:v>2614.7530904359141</c:v>
                </c:pt>
                <c:pt idx="10">
                  <c:v>2767.225704295045</c:v>
                </c:pt>
                <c:pt idx="11">
                  <c:v>3099.5741447325877</c:v>
                </c:pt>
                <c:pt idx="12">
                  <c:v>3757.2922538781304</c:v>
                </c:pt>
                <c:pt idx="13">
                  <c:v>3866.3405564704863</c:v>
                </c:pt>
                <c:pt idx="14">
                  <c:v>3718.7971696096456</c:v>
                </c:pt>
                <c:pt idx="15">
                  <c:v>3725.0615293257811</c:v>
                </c:pt>
                <c:pt idx="16">
                  <c:v>3769.753600546795</c:v>
                </c:pt>
                <c:pt idx="17">
                  <c:v>3813.9477256935165</c:v>
                </c:pt>
                <c:pt idx="18">
                  <c:v>3844.9472197705209</c:v>
                </c:pt>
                <c:pt idx="19">
                  <c:v>3840.2454596517505</c:v>
                </c:pt>
                <c:pt idx="20">
                  <c:v>4025.6299049712329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3-4561-A963-45AF561B0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12064"/>
        <c:axId val="62717952"/>
      </c:lineChart>
      <c:catAx>
        <c:axId val="6271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717952"/>
        <c:crosses val="autoZero"/>
        <c:auto val="1"/>
        <c:lblAlgn val="ctr"/>
        <c:lblOffset val="100"/>
        <c:noMultiLvlLbl val="0"/>
      </c:catAx>
      <c:valAx>
        <c:axId val="62717952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7120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Distribution of Federal Pell Grants, </a:t>
            </a:r>
            <a:endParaRPr lang="en-US"/>
          </a:p>
          <a:p>
            <a:pPr>
              <a:defRPr/>
            </a:pPr>
            <a:r>
              <a:rPr lang="en-US" sz="1800" b="1" i="0" baseline="0"/>
              <a:t>WICHE and Nevada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'Charts Data Avg Awards'!$A$2</c:f>
              <c:strCache>
                <c:ptCount val="1"/>
                <c:pt idx="0">
                  <c:v>WICHE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Awards'!$B$2:$V$2</c:f>
              <c:numCache>
                <c:formatCode>_("$"* #,##0_);_("$"* \(#,##0\);_("$"* "-"??_);_(@_)</c:formatCode>
                <c:ptCount val="21"/>
                <c:pt idx="0">
                  <c:v>1720.2038590858515</c:v>
                </c:pt>
                <c:pt idx="1">
                  <c:v>1906.1477210631117</c:v>
                </c:pt>
                <c:pt idx="2">
                  <c:v>1944.7128784294896</c:v>
                </c:pt>
                <c:pt idx="3">
                  <c:v>2064.009463408343</c:v>
                </c:pt>
                <c:pt idx="4">
                  <c:v>2064.009463408343</c:v>
                </c:pt>
                <c:pt idx="5">
                  <c:v>2310.1125305124465</c:v>
                </c:pt>
                <c:pt idx="6">
                  <c:v>2477.6943794052436</c:v>
                </c:pt>
                <c:pt idx="7">
                  <c:v>2498.5005668780236</c:v>
                </c:pt>
                <c:pt idx="8">
                  <c:v>2460.7815847414427</c:v>
                </c:pt>
                <c:pt idx="9">
                  <c:v>2475.8953357970558</c:v>
                </c:pt>
                <c:pt idx="10">
                  <c:v>2642.8694198168132</c:v>
                </c:pt>
                <c:pt idx="11">
                  <c:v>2960.3827367465969</c:v>
                </c:pt>
                <c:pt idx="12">
                  <c:v>3670.0754465046407</c:v>
                </c:pt>
                <c:pt idx="13">
                  <c:v>3874.6029721387717</c:v>
                </c:pt>
                <c:pt idx="14">
                  <c:v>3555.3298692927247</c:v>
                </c:pt>
                <c:pt idx="15">
                  <c:v>3603.2766565331044</c:v>
                </c:pt>
                <c:pt idx="16">
                  <c:v>3653.3844124649677</c:v>
                </c:pt>
                <c:pt idx="17">
                  <c:v>3694.3296763949234</c:v>
                </c:pt>
                <c:pt idx="18">
                  <c:v>3741.85174519459</c:v>
                </c:pt>
                <c:pt idx="19">
                  <c:v>3739.0244971338357</c:v>
                </c:pt>
                <c:pt idx="20">
                  <c:v>4011.5256979456281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7-461A-8762-2D9D44DDAD1D}"/>
            </c:ext>
          </c:extLst>
        </c:ser>
        <c:ser>
          <c:idx val="1"/>
          <c:order val="1"/>
          <c:tx>
            <c:strRef>
              <c:f>'Charts Data Avg Awards'!$A$11</c:f>
              <c:strCache>
                <c:ptCount val="1"/>
                <c:pt idx="0">
                  <c:v>Nevada</c:v>
                </c:pt>
              </c:strCache>
            </c:strRef>
          </c:tx>
          <c:cat>
            <c:strRef>
              <c:f>'Charts Data Avg Awards'!$B$1:$V$1</c:f>
              <c:strCache>
                <c:ptCount val="21"/>
                <c:pt idx="0">
                  <c:v>1997-98</c:v>
                </c:pt>
                <c:pt idx="1">
                  <c:v>1998-99</c:v>
                </c:pt>
                <c:pt idx="2">
                  <c:v>1999-2000</c:v>
                </c:pt>
                <c:pt idx="3">
                  <c:v>2000-01</c:v>
                </c:pt>
                <c:pt idx="4">
                  <c:v>2001-02</c:v>
                </c:pt>
                <c:pt idx="5">
                  <c:v>2002-03</c:v>
                </c:pt>
                <c:pt idx="6">
                  <c:v>2003-04</c:v>
                </c:pt>
                <c:pt idx="7">
                  <c:v>2004-05</c:v>
                </c:pt>
                <c:pt idx="8">
                  <c:v>2005-06</c:v>
                </c:pt>
                <c:pt idx="9">
                  <c:v>2006-07</c:v>
                </c:pt>
                <c:pt idx="10">
                  <c:v>2007-08</c:v>
                </c:pt>
                <c:pt idx="11">
                  <c:v>2008-09</c:v>
                </c:pt>
                <c:pt idx="12">
                  <c:v>2009-10</c:v>
                </c:pt>
                <c:pt idx="13">
                  <c:v>2010-11</c:v>
                </c:pt>
                <c:pt idx="14">
                  <c:v>2011-12</c:v>
                </c:pt>
                <c:pt idx="15">
                  <c:v>2012-13</c:v>
                </c:pt>
                <c:pt idx="16">
                  <c:v>2013-14</c:v>
                </c:pt>
                <c:pt idx="17">
                  <c:v>2014-15</c:v>
                </c:pt>
                <c:pt idx="18">
                  <c:v>2015-16</c:v>
                </c:pt>
                <c:pt idx="19">
                  <c:v>2016-17</c:v>
                </c:pt>
                <c:pt idx="20">
                  <c:v>2017-18</c:v>
                </c:pt>
              </c:strCache>
            </c:strRef>
          </c:cat>
          <c:val>
            <c:numRef>
              <c:f>'Charts Data Avg Awards'!$B$11:$V$11</c:f>
              <c:numCache>
                <c:formatCode>_("$"* #,##0_);_("$"* \(#,##0\);_("$"* "-"??_);_(@_)</c:formatCode>
                <c:ptCount val="21"/>
                <c:pt idx="0">
                  <c:v>1612.2535420588526</c:v>
                </c:pt>
                <c:pt idx="1">
                  <c:v>1923.0379791870498</c:v>
                </c:pt>
                <c:pt idx="2">
                  <c:v>1909.0652909336941</c:v>
                </c:pt>
                <c:pt idx="3">
                  <c:v>1872.2670807453417</c:v>
                </c:pt>
                <c:pt idx="4">
                  <c:v>1872.2670807453417</c:v>
                </c:pt>
                <c:pt idx="5">
                  <c:v>2168.4882943143812</c:v>
                </c:pt>
                <c:pt idx="6">
                  <c:v>2291.3861204194141</c:v>
                </c:pt>
                <c:pt idx="7">
                  <c:v>2302.9933974932856</c:v>
                </c:pt>
                <c:pt idx="8">
                  <c:v>2280.9950003124804</c:v>
                </c:pt>
                <c:pt idx="9">
                  <c:v>2313.730726836543</c:v>
                </c:pt>
                <c:pt idx="10">
                  <c:v>2440.6680994423791</c:v>
                </c:pt>
                <c:pt idx="11">
                  <c:v>2787.9109315544697</c:v>
                </c:pt>
                <c:pt idx="12">
                  <c:v>3522.4463550496489</c:v>
                </c:pt>
                <c:pt idx="13">
                  <c:v>3548.8403531625418</c:v>
                </c:pt>
                <c:pt idx="14">
                  <c:v>3231.7560488607</c:v>
                </c:pt>
                <c:pt idx="15">
                  <c:v>3286.7046058458814</c:v>
                </c:pt>
                <c:pt idx="16">
                  <c:v>3324.3533820671787</c:v>
                </c:pt>
                <c:pt idx="17">
                  <c:v>3368.3888332270699</c:v>
                </c:pt>
                <c:pt idx="18">
                  <c:v>3484.105321619711</c:v>
                </c:pt>
                <c:pt idx="19">
                  <c:v>3493.6518429066473</c:v>
                </c:pt>
                <c:pt idx="20">
                  <c:v>3691.8342815463166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7-461A-8762-2D9D44DDA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8352"/>
        <c:axId val="62789888"/>
      </c:lineChart>
      <c:catAx>
        <c:axId val="62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789888"/>
        <c:crosses val="autoZero"/>
        <c:auto val="1"/>
        <c:lblAlgn val="ctr"/>
        <c:lblOffset val="100"/>
        <c:noMultiLvlLbl val="0"/>
      </c:catAx>
      <c:valAx>
        <c:axId val="62789888"/>
        <c:scaling>
          <c:orientation val="minMax"/>
          <c:max val="75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2788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Chart1"/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0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 codeName="Chart11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2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 codeName="Chart13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4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 codeName="Chart15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16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2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Chart3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4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Chart5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6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 codeName="Chart7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8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 codeName="Chart9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092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ed.gov/finaid/prof/resources/data/pell-2011-12/pell-eoy-2011-12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ed.gov/finaid/prof/resources/data/pell-2012-13/pell-eoy-2012-13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theme="3"/>
  </sheetPr>
  <dimension ref="A1:BX31"/>
  <sheetViews>
    <sheetView tabSelected="1" workbookViewId="0">
      <selection activeCell="BJ1" sqref="BJ1:BX1048576"/>
    </sheetView>
  </sheetViews>
  <sheetFormatPr defaultRowHeight="12.75" x14ac:dyDescent="0.2"/>
  <cols>
    <col min="1" max="1" width="17.7109375" customWidth="1"/>
    <col min="2" max="2" width="9.85546875" hidden="1" customWidth="1"/>
    <col min="3" max="3" width="15.5703125" hidden="1" customWidth="1"/>
    <col min="4" max="4" width="8.28515625" hidden="1" customWidth="1"/>
    <col min="5" max="5" width="10.7109375" hidden="1" customWidth="1"/>
    <col min="6" max="6" width="15.5703125" hidden="1" customWidth="1"/>
    <col min="7" max="7" width="8.42578125" hidden="1" customWidth="1"/>
    <col min="8" max="8" width="10.85546875" hidden="1" customWidth="1"/>
    <col min="9" max="9" width="15.7109375" hidden="1" customWidth="1"/>
    <col min="10" max="10" width="8.28515625" hidden="1" customWidth="1"/>
    <col min="11" max="11" width="10.85546875" hidden="1" customWidth="1"/>
    <col min="12" max="12" width="15.5703125" hidden="1" customWidth="1"/>
    <col min="13" max="13" width="8.42578125" hidden="1" customWidth="1"/>
    <col min="14" max="14" width="10.85546875" hidden="1" customWidth="1"/>
    <col min="15" max="15" width="15.5703125" hidden="1" customWidth="1"/>
    <col min="16" max="16" width="8.28515625" hidden="1" customWidth="1"/>
    <col min="17" max="17" width="10.85546875" hidden="1" customWidth="1"/>
    <col min="18" max="18" width="15.5703125" hidden="1" customWidth="1"/>
    <col min="19" max="19" width="8.28515625" hidden="1" customWidth="1"/>
    <col min="20" max="20" width="10.85546875" hidden="1" customWidth="1"/>
    <col min="21" max="21" width="15.5703125" hidden="1" customWidth="1"/>
    <col min="22" max="22" width="8.85546875" hidden="1" customWidth="1"/>
    <col min="23" max="23" width="10.85546875" hidden="1" customWidth="1"/>
    <col min="24" max="24" width="15.5703125" hidden="1" customWidth="1"/>
    <col min="25" max="25" width="8.42578125" hidden="1" customWidth="1"/>
    <col min="26" max="26" width="10.85546875" hidden="1" customWidth="1"/>
    <col min="27" max="27" width="15.5703125" hidden="1" customWidth="1"/>
    <col min="28" max="28" width="8.85546875" hidden="1" customWidth="1"/>
    <col min="29" max="29" width="10.85546875" hidden="1" customWidth="1"/>
    <col min="30" max="30" width="15.5703125" hidden="1" customWidth="1"/>
    <col min="31" max="31" width="13.42578125" hidden="1" customWidth="1"/>
    <col min="32" max="32" width="10.85546875" hidden="1" customWidth="1"/>
    <col min="33" max="33" width="15.5703125" hidden="1" customWidth="1"/>
    <col min="34" max="34" width="0" hidden="1" customWidth="1"/>
    <col min="35" max="35" width="10.85546875" hidden="1" customWidth="1"/>
    <col min="36" max="36" width="15.5703125" hidden="1" customWidth="1"/>
    <col min="37" max="37" width="0" hidden="1" customWidth="1"/>
    <col min="38" max="38" width="10.85546875" hidden="1" customWidth="1"/>
    <col min="39" max="39" width="15.5703125" hidden="1" customWidth="1"/>
    <col min="40" max="40" width="0" hidden="1" customWidth="1"/>
    <col min="41" max="41" width="10.85546875" hidden="1" customWidth="1"/>
    <col min="42" max="42" width="15.5703125" hidden="1" customWidth="1"/>
    <col min="43" max="43" width="0" hidden="1" customWidth="1"/>
    <col min="44" max="44" width="10.85546875" hidden="1" customWidth="1"/>
    <col min="45" max="45" width="15.5703125" hidden="1" customWidth="1"/>
    <col min="46" max="46" width="0" hidden="1" customWidth="1"/>
    <col min="47" max="47" width="10.85546875" hidden="1" customWidth="1"/>
    <col min="48" max="48" width="15.5703125" hidden="1" customWidth="1"/>
    <col min="49" max="49" width="0" hidden="1" customWidth="1"/>
    <col min="50" max="50" width="10.85546875" hidden="1" customWidth="1"/>
    <col min="51" max="51" width="15.5703125" hidden="1" customWidth="1"/>
    <col min="52" max="52" width="0" hidden="1" customWidth="1"/>
    <col min="53" max="53" width="10.85546875" hidden="1" customWidth="1"/>
    <col min="54" max="54" width="15.5703125" hidden="1" customWidth="1"/>
    <col min="55" max="55" width="0" hidden="1" customWidth="1"/>
    <col min="56" max="56" width="10.85546875" hidden="1" customWidth="1"/>
    <col min="57" max="57" width="15.5703125" hidden="1" customWidth="1"/>
    <col min="58" max="58" width="0" hidden="1" customWidth="1"/>
    <col min="59" max="59" width="10.85546875" hidden="1" customWidth="1"/>
    <col min="60" max="60" width="15.5703125" hidden="1" customWidth="1"/>
    <col min="61" max="61" width="0" hidden="1" customWidth="1"/>
    <col min="62" max="62" width="10.85546875" customWidth="1"/>
    <col min="63" max="63" width="15.5703125" customWidth="1"/>
    <col min="65" max="65" width="11.42578125" customWidth="1"/>
    <col min="66" max="66" width="17" customWidth="1"/>
    <col min="67" max="67" width="11.42578125" customWidth="1"/>
    <col min="69" max="69" width="15.5703125" customWidth="1"/>
    <col min="72" max="72" width="13.85546875" bestFit="1" customWidth="1"/>
    <col min="75" max="75" width="13.85546875" bestFit="1" customWidth="1"/>
  </cols>
  <sheetData>
    <row r="1" spans="1:76" ht="18" x14ac:dyDescent="0.25">
      <c r="A1" s="167" t="s">
        <v>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167"/>
      <c r="AD1" s="90"/>
      <c r="AE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6" ht="18" x14ac:dyDescent="0.25">
      <c r="A2" s="167" t="s">
        <v>243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167"/>
      <c r="AD2" s="90"/>
      <c r="AE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6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</row>
    <row r="4" spans="1:76" s="5" customFormat="1" x14ac:dyDescent="0.2">
      <c r="B4" s="212" t="s">
        <v>45</v>
      </c>
      <c r="C4" s="213"/>
      <c r="D4" s="214"/>
      <c r="E4" s="212" t="s">
        <v>44</v>
      </c>
      <c r="F4" s="213"/>
      <c r="G4" s="213"/>
      <c r="H4" s="212" t="s">
        <v>22</v>
      </c>
      <c r="I4" s="213"/>
      <c r="J4" s="214"/>
      <c r="K4" s="212" t="s">
        <v>23</v>
      </c>
      <c r="L4" s="213"/>
      <c r="M4" s="213"/>
      <c r="N4" s="212" t="s">
        <v>24</v>
      </c>
      <c r="O4" s="213"/>
      <c r="P4" s="213"/>
      <c r="Q4" s="212" t="s">
        <v>25</v>
      </c>
      <c r="R4" s="213"/>
      <c r="S4" s="213"/>
      <c r="T4" s="212" t="s">
        <v>26</v>
      </c>
      <c r="U4" s="213"/>
      <c r="V4" s="213"/>
      <c r="W4" s="212" t="s">
        <v>53</v>
      </c>
      <c r="X4" s="213"/>
      <c r="Y4" s="213"/>
      <c r="Z4" s="212" t="s">
        <v>54</v>
      </c>
      <c r="AA4" s="213"/>
      <c r="AB4" s="213"/>
      <c r="AC4" s="212" t="s">
        <v>55</v>
      </c>
      <c r="AD4" s="213"/>
      <c r="AE4" s="214"/>
      <c r="AF4" s="212" t="s">
        <v>128</v>
      </c>
      <c r="AG4" s="213"/>
      <c r="AH4" s="214"/>
      <c r="AI4" s="212" t="s">
        <v>129</v>
      </c>
      <c r="AJ4" s="213"/>
      <c r="AK4" s="214"/>
      <c r="AL4" s="212" t="s">
        <v>130</v>
      </c>
      <c r="AM4" s="213"/>
      <c r="AN4" s="214"/>
      <c r="AO4" s="212" t="s">
        <v>220</v>
      </c>
      <c r="AP4" s="213"/>
      <c r="AQ4" s="214"/>
      <c r="AR4" s="212" t="s">
        <v>221</v>
      </c>
      <c r="AS4" s="213"/>
      <c r="AT4" s="214"/>
      <c r="AU4" s="212" t="s">
        <v>222</v>
      </c>
      <c r="AV4" s="213"/>
      <c r="AW4" s="214"/>
      <c r="AX4" s="212" t="s">
        <v>223</v>
      </c>
      <c r="AY4" s="213"/>
      <c r="AZ4" s="214"/>
      <c r="BA4" s="212" t="s">
        <v>227</v>
      </c>
      <c r="BB4" s="213"/>
      <c r="BC4" s="214"/>
      <c r="BD4" s="212" t="s">
        <v>241</v>
      </c>
      <c r="BE4" s="213"/>
      <c r="BF4" s="214"/>
      <c r="BG4" s="212" t="s">
        <v>242</v>
      </c>
      <c r="BH4" s="213"/>
      <c r="BI4" s="213"/>
      <c r="BJ4" s="212" t="s">
        <v>245</v>
      </c>
      <c r="BK4" s="213"/>
      <c r="BL4" s="213"/>
      <c r="BM4" s="212" t="s">
        <v>247</v>
      </c>
      <c r="BN4" s="213"/>
      <c r="BO4" s="213"/>
      <c r="BP4" s="212" t="s">
        <v>251</v>
      </c>
      <c r="BQ4" s="213"/>
      <c r="BR4" s="213"/>
      <c r="BS4" s="212" t="s">
        <v>253</v>
      </c>
      <c r="BT4" s="213"/>
      <c r="BU4" s="213"/>
      <c r="BV4" s="212" t="s">
        <v>255</v>
      </c>
      <c r="BW4" s="213"/>
      <c r="BX4" s="213"/>
    </row>
    <row r="5" spans="1:76" x14ac:dyDescent="0.2">
      <c r="B5" s="8" t="s">
        <v>46</v>
      </c>
      <c r="C5" s="3" t="s">
        <v>46</v>
      </c>
      <c r="D5" s="20" t="s">
        <v>49</v>
      </c>
      <c r="E5" s="8" t="s">
        <v>46</v>
      </c>
      <c r="F5" s="3" t="s">
        <v>46</v>
      </c>
      <c r="G5" s="10" t="s">
        <v>49</v>
      </c>
      <c r="H5" s="8" t="s">
        <v>46</v>
      </c>
      <c r="I5" s="3" t="s">
        <v>46</v>
      </c>
      <c r="J5" s="10" t="s">
        <v>49</v>
      </c>
      <c r="K5" s="8" t="s">
        <v>46</v>
      </c>
      <c r="L5" s="3" t="s">
        <v>46</v>
      </c>
      <c r="M5" s="10" t="s">
        <v>49</v>
      </c>
      <c r="N5" s="8" t="s">
        <v>46</v>
      </c>
      <c r="O5" s="3" t="s">
        <v>46</v>
      </c>
      <c r="P5" s="10" t="s">
        <v>49</v>
      </c>
      <c r="Q5" s="8" t="s">
        <v>46</v>
      </c>
      <c r="R5" s="3" t="s">
        <v>46</v>
      </c>
      <c r="S5" s="3" t="s">
        <v>49</v>
      </c>
      <c r="T5" s="8" t="s">
        <v>46</v>
      </c>
      <c r="U5" s="3" t="s">
        <v>46</v>
      </c>
      <c r="V5" s="3" t="s">
        <v>49</v>
      </c>
      <c r="W5" s="8" t="s">
        <v>46</v>
      </c>
      <c r="X5" s="3" t="s">
        <v>46</v>
      </c>
      <c r="Y5" s="3" t="s">
        <v>49</v>
      </c>
      <c r="Z5" s="8" t="s">
        <v>46</v>
      </c>
      <c r="AA5" s="3" t="s">
        <v>46</v>
      </c>
      <c r="AB5" s="10" t="s">
        <v>49</v>
      </c>
      <c r="AC5" s="8" t="s">
        <v>46</v>
      </c>
      <c r="AD5" s="3" t="s">
        <v>46</v>
      </c>
      <c r="AE5" s="3" t="s">
        <v>49</v>
      </c>
      <c r="AF5" s="8" t="s">
        <v>46</v>
      </c>
      <c r="AG5" s="3" t="s">
        <v>46</v>
      </c>
      <c r="AH5" s="3" t="s">
        <v>49</v>
      </c>
      <c r="AI5" s="8" t="s">
        <v>46</v>
      </c>
      <c r="AJ5" s="3" t="s">
        <v>46</v>
      </c>
      <c r="AK5" s="3" t="s">
        <v>49</v>
      </c>
      <c r="AL5" s="8" t="s">
        <v>46</v>
      </c>
      <c r="AM5" s="3" t="s">
        <v>46</v>
      </c>
      <c r="AN5" s="10" t="s">
        <v>49</v>
      </c>
      <c r="AO5" s="8" t="s">
        <v>46</v>
      </c>
      <c r="AP5" s="3" t="s">
        <v>46</v>
      </c>
      <c r="AQ5" s="3" t="s">
        <v>49</v>
      </c>
      <c r="AR5" s="8" t="s">
        <v>46</v>
      </c>
      <c r="AS5" s="3" t="s">
        <v>46</v>
      </c>
      <c r="AT5" s="3" t="s">
        <v>49</v>
      </c>
      <c r="AU5" s="8" t="s">
        <v>46</v>
      </c>
      <c r="AV5" s="3" t="s">
        <v>46</v>
      </c>
      <c r="AW5" s="3" t="s">
        <v>49</v>
      </c>
      <c r="AX5" s="8" t="s">
        <v>46</v>
      </c>
      <c r="AY5" s="3" t="s">
        <v>46</v>
      </c>
      <c r="AZ5" s="3" t="s">
        <v>49</v>
      </c>
      <c r="BA5" s="8" t="s">
        <v>46</v>
      </c>
      <c r="BB5" s="3" t="s">
        <v>46</v>
      </c>
      <c r="BC5" s="3" t="s">
        <v>49</v>
      </c>
      <c r="BD5" s="8" t="s">
        <v>46</v>
      </c>
      <c r="BE5" s="3" t="s">
        <v>46</v>
      </c>
      <c r="BF5" s="3" t="s">
        <v>49</v>
      </c>
      <c r="BG5" s="8" t="s">
        <v>46</v>
      </c>
      <c r="BH5" s="3" t="s">
        <v>46</v>
      </c>
      <c r="BI5" s="3" t="s">
        <v>49</v>
      </c>
      <c r="BJ5" s="8" t="s">
        <v>46</v>
      </c>
      <c r="BK5" s="3" t="s">
        <v>46</v>
      </c>
      <c r="BL5" s="3" t="s">
        <v>49</v>
      </c>
      <c r="BM5" s="8" t="s">
        <v>46</v>
      </c>
      <c r="BN5" s="3" t="s">
        <v>46</v>
      </c>
      <c r="BO5" s="3" t="s">
        <v>49</v>
      </c>
      <c r="BP5" s="8" t="s">
        <v>46</v>
      </c>
      <c r="BQ5" s="3" t="s">
        <v>46</v>
      </c>
      <c r="BR5" s="3" t="s">
        <v>49</v>
      </c>
      <c r="BS5" s="8" t="s">
        <v>46</v>
      </c>
      <c r="BT5" s="3" t="s">
        <v>46</v>
      </c>
      <c r="BU5" s="3" t="s">
        <v>49</v>
      </c>
      <c r="BV5" s="8" t="s">
        <v>46</v>
      </c>
      <c r="BW5" s="3" t="s">
        <v>46</v>
      </c>
      <c r="BX5" s="3" t="s">
        <v>49</v>
      </c>
    </row>
    <row r="6" spans="1:76" ht="13.5" thickBot="1" x14ac:dyDescent="0.25">
      <c r="A6" s="6" t="s">
        <v>21</v>
      </c>
      <c r="B6" s="9" t="s">
        <v>47</v>
      </c>
      <c r="C6" s="4" t="s">
        <v>48</v>
      </c>
      <c r="D6" s="21" t="s">
        <v>50</v>
      </c>
      <c r="E6" s="9" t="s">
        <v>47</v>
      </c>
      <c r="F6" s="4" t="s">
        <v>48</v>
      </c>
      <c r="G6" s="4" t="s">
        <v>50</v>
      </c>
      <c r="H6" s="9" t="s">
        <v>47</v>
      </c>
      <c r="I6" s="4" t="s">
        <v>48</v>
      </c>
      <c r="J6" s="4" t="s">
        <v>50</v>
      </c>
      <c r="K6" s="9" t="s">
        <v>47</v>
      </c>
      <c r="L6" s="4" t="s">
        <v>48</v>
      </c>
      <c r="M6" s="4" t="s">
        <v>51</v>
      </c>
      <c r="N6" s="9" t="s">
        <v>47</v>
      </c>
      <c r="O6" s="4" t="s">
        <v>48</v>
      </c>
      <c r="P6" s="4" t="s">
        <v>50</v>
      </c>
      <c r="Q6" s="9" t="s">
        <v>47</v>
      </c>
      <c r="R6" s="4" t="s">
        <v>48</v>
      </c>
      <c r="S6" s="4" t="s">
        <v>50</v>
      </c>
      <c r="T6" s="9" t="s">
        <v>47</v>
      </c>
      <c r="U6" s="4" t="s">
        <v>48</v>
      </c>
      <c r="V6" s="4" t="s">
        <v>50</v>
      </c>
      <c r="W6" s="9" t="s">
        <v>47</v>
      </c>
      <c r="X6" s="4" t="s">
        <v>48</v>
      </c>
      <c r="Y6" s="4" t="s">
        <v>50</v>
      </c>
      <c r="Z6" s="9" t="s">
        <v>47</v>
      </c>
      <c r="AA6" s="4" t="s">
        <v>48</v>
      </c>
      <c r="AB6" s="4" t="s">
        <v>50</v>
      </c>
      <c r="AC6" s="9" t="s">
        <v>47</v>
      </c>
      <c r="AD6" s="4" t="s">
        <v>48</v>
      </c>
      <c r="AE6" s="4" t="s">
        <v>50</v>
      </c>
      <c r="AF6" s="9" t="s">
        <v>47</v>
      </c>
      <c r="AG6" s="4" t="s">
        <v>48</v>
      </c>
      <c r="AH6" s="4" t="s">
        <v>50</v>
      </c>
      <c r="AI6" s="9" t="s">
        <v>47</v>
      </c>
      <c r="AJ6" s="4" t="s">
        <v>48</v>
      </c>
      <c r="AK6" s="4" t="s">
        <v>50</v>
      </c>
      <c r="AL6" s="9" t="s">
        <v>47</v>
      </c>
      <c r="AM6" s="4" t="s">
        <v>48</v>
      </c>
      <c r="AN6" s="4" t="s">
        <v>50</v>
      </c>
      <c r="AO6" s="9" t="s">
        <v>47</v>
      </c>
      <c r="AP6" s="4" t="s">
        <v>48</v>
      </c>
      <c r="AQ6" s="4" t="s">
        <v>50</v>
      </c>
      <c r="AR6" s="9" t="s">
        <v>47</v>
      </c>
      <c r="AS6" s="4" t="s">
        <v>48</v>
      </c>
      <c r="AT6" s="4" t="s">
        <v>50</v>
      </c>
      <c r="AU6" s="9" t="s">
        <v>47</v>
      </c>
      <c r="AV6" s="4" t="s">
        <v>48</v>
      </c>
      <c r="AW6" s="4" t="s">
        <v>50</v>
      </c>
      <c r="AX6" s="9" t="s">
        <v>47</v>
      </c>
      <c r="AY6" s="4" t="s">
        <v>48</v>
      </c>
      <c r="AZ6" s="4" t="s">
        <v>50</v>
      </c>
      <c r="BA6" s="9" t="s">
        <v>47</v>
      </c>
      <c r="BB6" s="4" t="s">
        <v>48</v>
      </c>
      <c r="BC6" s="4" t="s">
        <v>50</v>
      </c>
      <c r="BD6" s="9" t="s">
        <v>47</v>
      </c>
      <c r="BE6" s="4" t="s">
        <v>48</v>
      </c>
      <c r="BF6" s="4" t="s">
        <v>50</v>
      </c>
      <c r="BG6" s="9" t="s">
        <v>47</v>
      </c>
      <c r="BH6" s="4" t="s">
        <v>48</v>
      </c>
      <c r="BI6" s="4" t="s">
        <v>50</v>
      </c>
      <c r="BJ6" s="9" t="s">
        <v>47</v>
      </c>
      <c r="BK6" s="4" t="s">
        <v>48</v>
      </c>
      <c r="BL6" s="4" t="s">
        <v>50</v>
      </c>
      <c r="BM6" s="9" t="s">
        <v>47</v>
      </c>
      <c r="BN6" s="4" t="s">
        <v>48</v>
      </c>
      <c r="BO6" s="4" t="s">
        <v>50</v>
      </c>
      <c r="BP6" s="9" t="s">
        <v>47</v>
      </c>
      <c r="BQ6" s="4" t="s">
        <v>48</v>
      </c>
      <c r="BR6" s="4" t="s">
        <v>50</v>
      </c>
      <c r="BS6" s="9" t="s">
        <v>47</v>
      </c>
      <c r="BT6" s="4" t="s">
        <v>48</v>
      </c>
      <c r="BU6" s="4" t="s">
        <v>50</v>
      </c>
      <c r="BV6" s="9" t="s">
        <v>47</v>
      </c>
      <c r="BW6" s="4" t="s">
        <v>48</v>
      </c>
      <c r="BX6" s="4" t="s">
        <v>50</v>
      </c>
    </row>
    <row r="7" spans="1:76" ht="13.5" thickTop="1" x14ac:dyDescent="0.2">
      <c r="A7" s="11"/>
      <c r="B7" s="8"/>
      <c r="C7" s="3"/>
      <c r="D7" s="20"/>
      <c r="E7" s="8"/>
      <c r="F7" s="3"/>
      <c r="G7" s="3"/>
      <c r="H7" s="8"/>
      <c r="I7" s="3"/>
      <c r="J7" s="3"/>
      <c r="K7" s="8"/>
      <c r="L7" s="3"/>
      <c r="M7" s="3"/>
      <c r="N7" s="8"/>
      <c r="O7" s="3"/>
      <c r="P7" s="3"/>
      <c r="Q7" s="8"/>
      <c r="R7" s="3"/>
      <c r="S7" s="3"/>
      <c r="T7" s="8"/>
      <c r="U7" s="3"/>
      <c r="V7" s="3"/>
      <c r="W7" s="8"/>
      <c r="X7" s="3"/>
      <c r="Y7" s="3"/>
      <c r="Z7" s="8"/>
      <c r="AA7" s="3"/>
      <c r="AB7" s="3"/>
      <c r="AC7" s="8"/>
      <c r="AD7" s="3"/>
      <c r="AE7" s="3"/>
      <c r="AF7" s="8"/>
      <c r="AG7" s="3"/>
      <c r="AH7" s="3"/>
      <c r="AI7" s="8"/>
      <c r="AJ7" s="3"/>
      <c r="AK7" s="3"/>
      <c r="AL7" s="8"/>
      <c r="AM7" s="3"/>
      <c r="AN7" s="3"/>
      <c r="AO7" s="8"/>
      <c r="AP7" s="3"/>
      <c r="AQ7" s="3"/>
      <c r="AR7" s="8"/>
      <c r="AS7" s="3"/>
      <c r="AT7" s="3"/>
      <c r="AU7" s="8"/>
      <c r="AV7" s="3"/>
      <c r="AW7" s="3"/>
      <c r="AX7" s="8"/>
      <c r="AY7" s="3"/>
      <c r="AZ7" s="3"/>
      <c r="BA7" s="8"/>
      <c r="BB7" s="3"/>
      <c r="BC7" s="3"/>
      <c r="BD7" s="8"/>
      <c r="BE7" s="3"/>
      <c r="BF7" s="3"/>
      <c r="BG7" s="8"/>
      <c r="BH7" s="3"/>
      <c r="BI7" s="3"/>
      <c r="BJ7" s="8"/>
      <c r="BK7" s="3"/>
      <c r="BL7" s="3"/>
      <c r="BM7" s="8"/>
      <c r="BN7" s="3"/>
      <c r="BO7" s="3"/>
      <c r="BP7" s="8"/>
      <c r="BQ7" s="3"/>
      <c r="BR7" s="3"/>
      <c r="BS7" s="8"/>
      <c r="BT7" s="3"/>
      <c r="BU7" s="3"/>
    </row>
    <row r="8" spans="1:76" x14ac:dyDescent="0.2">
      <c r="A8" s="5" t="s">
        <v>27</v>
      </c>
      <c r="B8" s="7">
        <v>4649</v>
      </c>
      <c r="C8" s="22">
        <v>7021181</v>
      </c>
      <c r="D8" s="23">
        <f>C8/B8</f>
        <v>1510.2561841256183</v>
      </c>
      <c r="E8" s="7">
        <v>4218</v>
      </c>
      <c r="F8" s="1">
        <v>6266076</v>
      </c>
      <c r="G8" s="1">
        <f>F8/E8</f>
        <v>1485.5561877667142</v>
      </c>
      <c r="H8" s="7">
        <v>4059</v>
      </c>
      <c r="I8" s="1">
        <v>6317162</v>
      </c>
      <c r="J8" s="1">
        <f>I8/H8</f>
        <v>1556.3345651638335</v>
      </c>
      <c r="K8" s="7">
        <v>4338</v>
      </c>
      <c r="L8" s="1">
        <v>7154210</v>
      </c>
      <c r="M8" s="1">
        <f>L8/K8</f>
        <v>1649.1954817888427</v>
      </c>
      <c r="N8" s="7">
        <v>4275</v>
      </c>
      <c r="O8" s="1">
        <v>7574933</v>
      </c>
      <c r="P8" s="1">
        <f>O8/N8</f>
        <v>1771.9141520467836</v>
      </c>
      <c r="Q8" s="7">
        <v>4352</v>
      </c>
      <c r="R8" s="1">
        <v>8077503</v>
      </c>
      <c r="S8" s="1">
        <f>R8/Q8</f>
        <v>1856.0438878676471</v>
      </c>
      <c r="T8" s="7">
        <v>3964</v>
      </c>
      <c r="U8" s="1">
        <v>7323719</v>
      </c>
      <c r="V8" s="1">
        <f>U8/T8</f>
        <v>1847.5577699293642</v>
      </c>
      <c r="W8" s="7">
        <v>3917</v>
      </c>
      <c r="X8" s="1">
        <v>7511499</v>
      </c>
      <c r="Y8" s="1">
        <f>X8/W8</f>
        <v>1917.6663262701047</v>
      </c>
      <c r="Z8" s="7">
        <v>3917</v>
      </c>
      <c r="AA8" s="1">
        <v>7511499</v>
      </c>
      <c r="AB8" s="1">
        <v>1917.6663262701047</v>
      </c>
      <c r="AC8" s="7">
        <v>4014</v>
      </c>
      <c r="AD8" s="1">
        <v>8747009</v>
      </c>
      <c r="AE8" s="1">
        <v>2179.1253114100646</v>
      </c>
      <c r="AF8" s="7">
        <f>'2003-2004'!H9</f>
        <v>4743</v>
      </c>
      <c r="AG8" s="19">
        <f>'2003-2004'!I9</f>
        <v>10869011</v>
      </c>
      <c r="AH8" s="1">
        <f>AG8/AF8</f>
        <v>2291.5899219903017</v>
      </c>
      <c r="AI8" s="7">
        <f>'2004-2005'!H9</f>
        <v>4816</v>
      </c>
      <c r="AJ8" s="19">
        <f>'2004-2005'!I9</f>
        <v>11251820</v>
      </c>
      <c r="AK8" s="1">
        <f>AJ8/AI8</f>
        <v>2336.3413621262457</v>
      </c>
      <c r="AL8" s="7">
        <f>'2005-2006'!H9</f>
        <v>4674</v>
      </c>
      <c r="AM8" s="19">
        <f>'2005-2006'!I9</f>
        <v>10710301</v>
      </c>
      <c r="AN8" s="1">
        <f>AM8/AL8</f>
        <v>2291.4636285836541</v>
      </c>
      <c r="AO8" s="7">
        <f>'2006-2007'!H9</f>
        <v>4736</v>
      </c>
      <c r="AP8" s="19">
        <f>'2006-2007'!I9</f>
        <v>10797310</v>
      </c>
      <c r="AQ8" s="1">
        <f>AP8/AO8</f>
        <v>2279.8374155405404</v>
      </c>
      <c r="AR8" s="7">
        <f>'2007-2008'!$J$9</f>
        <v>4906</v>
      </c>
      <c r="AS8" s="19">
        <f>'2007-2008'!$K$9</f>
        <v>12086264</v>
      </c>
      <c r="AT8" s="1">
        <f>AS8/AR8</f>
        <v>2463.567876070118</v>
      </c>
      <c r="AU8" s="7">
        <f>'2008-2009'!$J$9</f>
        <v>5458</v>
      </c>
      <c r="AV8" s="19">
        <f>'2008-2009'!$K$9</f>
        <v>14961298</v>
      </c>
      <c r="AW8" s="1">
        <f>AV8/AU8</f>
        <v>2741.1685599120556</v>
      </c>
      <c r="AX8" s="7">
        <f>'2009-2010'!$J$9</f>
        <v>7796</v>
      </c>
      <c r="AY8" s="19">
        <f>'2009-2010'!$K$9</f>
        <v>26289925</v>
      </c>
      <c r="AZ8" s="1">
        <f>AY8/AX8</f>
        <v>3372.2325551564904</v>
      </c>
      <c r="BA8" s="7">
        <f>SUMIFS('2010-2011'!$H:$H,'2010-2011'!$A:$A,$A8)</f>
        <v>11406</v>
      </c>
      <c r="BB8" s="132">
        <f>SUMIFS('2010-2011'!$I:$I,'2010-2011'!$A:$A,$A8)</f>
        <v>41988856</v>
      </c>
      <c r="BC8" s="1">
        <f>BB8/BA8</f>
        <v>3681.2954585305979</v>
      </c>
      <c r="BD8" s="7">
        <f>'2011-2012'!$J$9</f>
        <v>12596</v>
      </c>
      <c r="BE8" s="19">
        <f>'2011-2012'!$K$9</f>
        <v>41732505</v>
      </c>
      <c r="BF8" s="1">
        <f>BE8/BD8</f>
        <v>3313.1553667831058</v>
      </c>
      <c r="BG8" s="7">
        <f>VLOOKUP(A8,'2012-2013'!$A:$K,10,FALSE)</f>
        <v>12117</v>
      </c>
      <c r="BH8" s="19">
        <f>VLOOKUP(A8,'2012-2013'!$A:$K,11,FALSE)</f>
        <v>40244117</v>
      </c>
      <c r="BI8" s="1">
        <f>BH8/BG8</f>
        <v>3321.2938020962283</v>
      </c>
      <c r="BJ8" s="7">
        <v>12104</v>
      </c>
      <c r="BK8" s="19">
        <v>40941186</v>
      </c>
      <c r="BL8" s="1">
        <v>3382.4509253139458</v>
      </c>
      <c r="BM8" s="7">
        <v>11734</v>
      </c>
      <c r="BN8" s="19">
        <v>39988024</v>
      </c>
      <c r="BO8" s="1">
        <v>3407.8765979205727</v>
      </c>
      <c r="BP8" s="7">
        <v>10992</v>
      </c>
      <c r="BQ8" s="19">
        <v>37258715</v>
      </c>
      <c r="BR8" s="1">
        <v>3389.6210880640465</v>
      </c>
      <c r="BS8" s="7">
        <v>9991</v>
      </c>
      <c r="BT8" s="211">
        <v>34235145</v>
      </c>
      <c r="BU8" s="1">
        <v>3426.5984385947354</v>
      </c>
      <c r="BV8" s="7">
        <v>10150</v>
      </c>
      <c r="BW8" s="211">
        <v>38012795</v>
      </c>
      <c r="BX8" s="1">
        <v>3745.1029556650246</v>
      </c>
    </row>
    <row r="9" spans="1:76" x14ac:dyDescent="0.2">
      <c r="A9" s="5" t="s">
        <v>28</v>
      </c>
      <c r="B9" s="7">
        <v>66594</v>
      </c>
      <c r="C9" s="22">
        <v>98189986</v>
      </c>
      <c r="D9" s="23">
        <f t="shared" ref="D9:D26" si="0">C9/B9</f>
        <v>1474.4569480734001</v>
      </c>
      <c r="E9" s="7">
        <v>66679</v>
      </c>
      <c r="F9" s="1">
        <v>98192287</v>
      </c>
      <c r="G9" s="1">
        <f t="shared" ref="G9:G26" si="1">F9/E9</f>
        <v>1472.6118718037162</v>
      </c>
      <c r="H9" s="7">
        <v>70417</v>
      </c>
      <c r="I9" s="1">
        <v>102976740</v>
      </c>
      <c r="J9" s="1">
        <f t="shared" ref="J9:J26" si="2">I9/H9</f>
        <v>1462.3846514336026</v>
      </c>
      <c r="K9" s="7">
        <v>71474</v>
      </c>
      <c r="L9" s="1">
        <v>108110130</v>
      </c>
      <c r="M9" s="1">
        <f t="shared" ref="M9:M26" si="3">L9/K9</f>
        <v>1512.5798192349666</v>
      </c>
      <c r="N9" s="7">
        <v>75207</v>
      </c>
      <c r="O9" s="1">
        <v>120449842</v>
      </c>
      <c r="P9" s="1">
        <f t="shared" ref="P9:P26" si="4">O9/N9</f>
        <v>1601.5775393247968</v>
      </c>
      <c r="Q9" s="7">
        <v>79764</v>
      </c>
      <c r="R9" s="1">
        <v>141166934</v>
      </c>
      <c r="S9" s="1">
        <f t="shared" ref="S9:S26" si="5">R9/Q9</f>
        <v>1769.8076074419537</v>
      </c>
      <c r="T9" s="7">
        <v>80205</v>
      </c>
      <c r="U9" s="1">
        <v>144546524</v>
      </c>
      <c r="V9" s="1">
        <f t="shared" ref="V9:V26" si="6">U9/T9</f>
        <v>1802.2133782183155</v>
      </c>
      <c r="W9" s="7">
        <v>89553</v>
      </c>
      <c r="X9" s="1">
        <v>169167794</v>
      </c>
      <c r="Y9" s="1">
        <f t="shared" ref="Y9:Y22" si="7">X9/W9</f>
        <v>1889.0243096267016</v>
      </c>
      <c r="Z9" s="7">
        <v>89553</v>
      </c>
      <c r="AA9" s="1">
        <v>169167794</v>
      </c>
      <c r="AB9" s="1">
        <v>1889.0243096267016</v>
      </c>
      <c r="AC9" s="7">
        <v>106968</v>
      </c>
      <c r="AD9" s="1">
        <v>226608398</v>
      </c>
      <c r="AE9" s="1">
        <v>2118.4690561663301</v>
      </c>
      <c r="AF9" s="7">
        <f>'2003-2004'!H10</f>
        <v>157665</v>
      </c>
      <c r="AG9" s="19">
        <f>'2003-2004'!I10</f>
        <v>363437110</v>
      </c>
      <c r="AH9" s="1">
        <f t="shared" ref="AH9:AH26" si="8">AG9/AF9</f>
        <v>2305.1223163035552</v>
      </c>
      <c r="AI9" s="7">
        <f>'2004-2005'!H10</f>
        <v>187716</v>
      </c>
      <c r="AJ9" s="19">
        <f>'2004-2005'!I10</f>
        <v>438879774</v>
      </c>
      <c r="AK9" s="1">
        <f t="shared" ref="AK9:AK26" si="9">AJ9/AI9</f>
        <v>2337.9987534360416</v>
      </c>
      <c r="AL9" s="7">
        <f>'2005-2006'!H10</f>
        <v>203116</v>
      </c>
      <c r="AM9" s="19">
        <f>'2005-2006'!I10</f>
        <v>468443833</v>
      </c>
      <c r="AN9" s="1">
        <f t="shared" ref="AN9:AN26" si="10">AM9/AL9</f>
        <v>2306.2872102640854</v>
      </c>
      <c r="AO9" s="7">
        <f>'2006-2007'!H10</f>
        <v>220844</v>
      </c>
      <c r="AP9" s="19">
        <f>'2006-2007'!I10</f>
        <v>515336298</v>
      </c>
      <c r="AQ9" s="1">
        <f t="shared" ref="AQ9:AQ26" si="11">AP9/AO9</f>
        <v>2333.4856188078461</v>
      </c>
      <c r="AR9" s="7">
        <f>'2007-2008'!$J$10</f>
        <v>271998</v>
      </c>
      <c r="AS9" s="19">
        <f>'2007-2008'!$K$10</f>
        <v>688912721</v>
      </c>
      <c r="AT9" s="1">
        <f t="shared" ref="AT9:AT26" si="12">AS9/AR9</f>
        <v>2532.785980043971</v>
      </c>
      <c r="AU9" s="7">
        <f>'2008-2009'!$J$10</f>
        <v>363236</v>
      </c>
      <c r="AV9" s="19">
        <f>'2008-2009'!$K$10</f>
        <v>1040190464</v>
      </c>
      <c r="AW9" s="1">
        <f t="shared" ref="AW9:AW26" si="13">AV9/AU9</f>
        <v>2863.6766840291161</v>
      </c>
      <c r="AX9" s="7">
        <f>'2009-2010'!$J$10</f>
        <v>510142</v>
      </c>
      <c r="AY9" s="19">
        <f>'2009-2010'!$K$10</f>
        <v>1865679391</v>
      </c>
      <c r="AZ9" s="1">
        <f t="shared" ref="AZ9:AZ22" si="14">AY9/AX9</f>
        <v>3657.1766116101007</v>
      </c>
      <c r="BA9" s="7">
        <f>SUMIFS('2010-2011'!$H:$H,'2010-2011'!$A:$A,$A9)</f>
        <v>520996</v>
      </c>
      <c r="BB9" s="132">
        <f>SUMIFS('2010-2011'!$I:$I,'2010-2011'!$A:$A,$A9)</f>
        <v>2133730002</v>
      </c>
      <c r="BC9" s="1">
        <f t="shared" ref="BC9:BC23" si="15">BB9/BA9</f>
        <v>4095.4825027447428</v>
      </c>
      <c r="BD9" s="7">
        <f>'2011-2012'!$J$10</f>
        <v>526207</v>
      </c>
      <c r="BE9" s="19">
        <f>'2011-2012'!$K$10</f>
        <v>1869180280</v>
      </c>
      <c r="BF9" s="1">
        <f t="shared" ref="BF9:BF23" si="16">BE9/BD9</f>
        <v>3552.1767669377259</v>
      </c>
      <c r="BG9" s="7">
        <f>VLOOKUP(A9,'2012-2013'!$A:$K,10,FALSE)</f>
        <v>471176</v>
      </c>
      <c r="BH9" s="19">
        <f>VLOOKUP(A9,'2012-2013'!$A:$K,11,FALSE)</f>
        <v>1695022928</v>
      </c>
      <c r="BI9" s="1">
        <f t="shared" ref="BI9:BI23" si="17">BH9/BG9</f>
        <v>3597.4305312664483</v>
      </c>
      <c r="BJ9" s="7">
        <v>421507</v>
      </c>
      <c r="BK9" s="19">
        <v>1526096853</v>
      </c>
      <c r="BL9" s="1">
        <v>3620.572975063285</v>
      </c>
      <c r="BM9" s="7">
        <v>377934</v>
      </c>
      <c r="BN9" s="19">
        <v>1383553184</v>
      </c>
      <c r="BO9" s="1">
        <v>3660.8328014944409</v>
      </c>
      <c r="BP9" s="7">
        <v>310565</v>
      </c>
      <c r="BQ9" s="19">
        <v>1145032444</v>
      </c>
      <c r="BR9" s="1">
        <v>3686.9333118670811</v>
      </c>
      <c r="BS9" s="7">
        <v>268610</v>
      </c>
      <c r="BT9" s="211">
        <v>983752509</v>
      </c>
      <c r="BU9" s="1">
        <v>3662.3822977551094</v>
      </c>
      <c r="BV9" s="7">
        <v>241734</v>
      </c>
      <c r="BW9" s="211">
        <v>944104829</v>
      </c>
      <c r="BX9" s="1">
        <v>3905.5525039919912</v>
      </c>
    </row>
    <row r="10" spans="1:76" x14ac:dyDescent="0.2">
      <c r="A10" s="5" t="s">
        <v>29</v>
      </c>
      <c r="B10" s="7">
        <v>380331</v>
      </c>
      <c r="C10" s="22">
        <v>609222495</v>
      </c>
      <c r="D10" s="23">
        <f t="shared" si="0"/>
        <v>1601.8218209927668</v>
      </c>
      <c r="E10" s="7">
        <v>395583</v>
      </c>
      <c r="F10" s="1">
        <v>631660901</v>
      </c>
      <c r="G10" s="1">
        <f t="shared" si="1"/>
        <v>1596.7847480806809</v>
      </c>
      <c r="H10" s="7">
        <v>406402</v>
      </c>
      <c r="I10" s="1">
        <v>653814590</v>
      </c>
      <c r="J10" s="1">
        <f t="shared" si="2"/>
        <v>1608.7878258473138</v>
      </c>
      <c r="K10" s="7">
        <v>427875</v>
      </c>
      <c r="L10" s="1">
        <v>715071075</v>
      </c>
      <c r="M10" s="1">
        <f t="shared" si="3"/>
        <v>1671.2148992112182</v>
      </c>
      <c r="N10" s="7">
        <v>432856</v>
      </c>
      <c r="O10" s="1">
        <v>775291674</v>
      </c>
      <c r="P10" s="1">
        <f t="shared" si="4"/>
        <v>1791.107606224703</v>
      </c>
      <c r="Q10" s="7">
        <v>450164</v>
      </c>
      <c r="R10" s="1">
        <v>891932126</v>
      </c>
      <c r="S10" s="1">
        <f t="shared" si="5"/>
        <v>1981.3492993664531</v>
      </c>
      <c r="T10" s="7">
        <v>445589</v>
      </c>
      <c r="U10" s="1">
        <v>900157652</v>
      </c>
      <c r="V10" s="1">
        <f t="shared" si="6"/>
        <v>2020.1523197385932</v>
      </c>
      <c r="W10" s="7">
        <v>456209</v>
      </c>
      <c r="X10" s="1">
        <v>978162304</v>
      </c>
      <c r="Y10" s="1">
        <f t="shared" si="7"/>
        <v>2144.1100548213649</v>
      </c>
      <c r="Z10" s="7">
        <v>456209</v>
      </c>
      <c r="AA10" s="1">
        <v>978162304</v>
      </c>
      <c r="AB10" s="1">
        <v>2144.1100548213649</v>
      </c>
      <c r="AC10" s="7">
        <v>500553</v>
      </c>
      <c r="AD10" s="1">
        <v>1197624369</v>
      </c>
      <c r="AE10" s="1">
        <v>2392.6025196133078</v>
      </c>
      <c r="AF10" s="7">
        <f>'2003-2004'!H12</f>
        <v>551533</v>
      </c>
      <c r="AG10" s="19">
        <f>'2003-2004'!I12</f>
        <v>1409026316</v>
      </c>
      <c r="AH10" s="1">
        <f t="shared" si="8"/>
        <v>2554.7452573100795</v>
      </c>
      <c r="AI10" s="7">
        <f>'2004-2005'!H12</f>
        <v>565646</v>
      </c>
      <c r="AJ10" s="19">
        <f>'2004-2005'!I12</f>
        <v>1451797302</v>
      </c>
      <c r="AK10" s="1">
        <f t="shared" si="9"/>
        <v>2566.6181710822671</v>
      </c>
      <c r="AL10" s="7">
        <f>'2005-2006'!H12</f>
        <v>553444</v>
      </c>
      <c r="AM10" s="19">
        <f>'2005-2006'!I12</f>
        <v>1412698959</v>
      </c>
      <c r="AN10" s="1">
        <f t="shared" si="10"/>
        <v>2552.559895852155</v>
      </c>
      <c r="AO10" s="7">
        <f>'2006-2007'!H12</f>
        <v>545935</v>
      </c>
      <c r="AP10" s="19">
        <f>'2006-2007'!I12</f>
        <v>1406693200</v>
      </c>
      <c r="AQ10" s="1">
        <f t="shared" si="11"/>
        <v>2576.6679183419274</v>
      </c>
      <c r="AR10" s="7">
        <f>'2007-2008'!$J$12</f>
        <v>593519</v>
      </c>
      <c r="AS10" s="19">
        <f>'2007-2008'!$K$12</f>
        <v>1626430110</v>
      </c>
      <c r="AT10" s="1">
        <f t="shared" si="12"/>
        <v>2740.3168390565424</v>
      </c>
      <c r="AU10" s="7">
        <f>'2008-2009'!$J$12</f>
        <v>681650</v>
      </c>
      <c r="AV10" s="19">
        <f>'2008-2009'!$K$12</f>
        <v>2083210751</v>
      </c>
      <c r="AW10" s="1">
        <f t="shared" si="13"/>
        <v>3056.1296134379813</v>
      </c>
      <c r="AX10" s="7">
        <f>'2009-2010'!$J$12</f>
        <v>866836</v>
      </c>
      <c r="AY10" s="19">
        <f>'2009-2010'!$K$12</f>
        <v>3222878004</v>
      </c>
      <c r="AZ10" s="1">
        <f t="shared" si="14"/>
        <v>3717.9789533429621</v>
      </c>
      <c r="BA10" s="7">
        <f>SUMIFS('2010-2011'!$H:$H,'2010-2011'!$A:$A,$A10)</f>
        <v>1011190</v>
      </c>
      <c r="BB10" s="132">
        <f>SUMIFS('2010-2011'!$I:$I,'2010-2011'!$A:$A,$A10)</f>
        <v>3887822239</v>
      </c>
      <c r="BC10" s="1">
        <f t="shared" si="15"/>
        <v>3844.7989388739998</v>
      </c>
      <c r="BD10" s="7">
        <f>'2011-2012'!$J$12</f>
        <v>1047052</v>
      </c>
      <c r="BE10" s="19">
        <f>'2011-2012'!$K$12</f>
        <v>3772554940</v>
      </c>
      <c r="BF10" s="1">
        <f t="shared" si="16"/>
        <v>3603.0253893789422</v>
      </c>
      <c r="BG10" s="7">
        <f>VLOOKUP(A10,'2012-2013'!$A:$K,10,FALSE)</f>
        <v>1063629</v>
      </c>
      <c r="BH10" s="19">
        <f>VLOOKUP(A10,'2012-2013'!$A:$K,11,FALSE)</f>
        <v>3901916883</v>
      </c>
      <c r="BI10" s="1">
        <f t="shared" si="17"/>
        <v>3668.4942616269395</v>
      </c>
      <c r="BJ10" s="7">
        <v>1052825</v>
      </c>
      <c r="BK10" s="19">
        <v>3934152198</v>
      </c>
      <c r="BL10" s="1">
        <v>3736.757958825066</v>
      </c>
      <c r="BM10" s="7">
        <v>1048793</v>
      </c>
      <c r="BN10" s="19">
        <v>3962331616</v>
      </c>
      <c r="BO10" s="1">
        <v>3777.9920499087998</v>
      </c>
      <c r="BP10" s="7">
        <v>985331</v>
      </c>
      <c r="BQ10" s="19">
        <v>3778572380</v>
      </c>
      <c r="BR10" s="1">
        <v>3834.8254342956834</v>
      </c>
      <c r="BS10" s="7">
        <v>936455</v>
      </c>
      <c r="BT10" s="211">
        <v>3589120184</v>
      </c>
      <c r="BU10" s="1">
        <v>3832.6670090928019</v>
      </c>
      <c r="BV10" s="7">
        <v>938931</v>
      </c>
      <c r="BW10" s="211">
        <v>3849768813</v>
      </c>
      <c r="BX10" s="1">
        <v>4100.1615805634283</v>
      </c>
    </row>
    <row r="11" spans="1:76" x14ac:dyDescent="0.2">
      <c r="A11" s="5" t="s">
        <v>30</v>
      </c>
      <c r="B11" s="7">
        <v>50518</v>
      </c>
      <c r="C11" s="22">
        <v>73446291</v>
      </c>
      <c r="D11" s="23">
        <f t="shared" si="0"/>
        <v>1453.8637911239557</v>
      </c>
      <c r="E11" s="7">
        <v>49236</v>
      </c>
      <c r="F11" s="1">
        <v>70967735</v>
      </c>
      <c r="G11" s="1">
        <f t="shared" si="1"/>
        <v>1441.3789706718662</v>
      </c>
      <c r="H11" s="7">
        <v>47331</v>
      </c>
      <c r="I11" s="1">
        <v>68894268</v>
      </c>
      <c r="J11" s="1">
        <f t="shared" si="2"/>
        <v>1455.5844583887938</v>
      </c>
      <c r="K11" s="7">
        <v>48171</v>
      </c>
      <c r="L11" s="1">
        <v>72535319</v>
      </c>
      <c r="M11" s="1">
        <f t="shared" si="3"/>
        <v>1505.7881090282535</v>
      </c>
      <c r="N11" s="7">
        <v>49340</v>
      </c>
      <c r="O11" s="1">
        <v>79003771</v>
      </c>
      <c r="P11" s="1">
        <f t="shared" si="4"/>
        <v>1601.2114106201864</v>
      </c>
      <c r="Q11" s="7">
        <v>50363</v>
      </c>
      <c r="R11" s="1">
        <v>89777449</v>
      </c>
      <c r="S11" s="1">
        <f t="shared" si="5"/>
        <v>1782.6072513551615</v>
      </c>
      <c r="T11" s="7">
        <v>49051</v>
      </c>
      <c r="U11" s="1">
        <v>88890810</v>
      </c>
      <c r="V11" s="1">
        <f t="shared" si="6"/>
        <v>1812.2119834458013</v>
      </c>
      <c r="W11" s="7">
        <v>50915</v>
      </c>
      <c r="X11" s="1">
        <v>98424456</v>
      </c>
      <c r="Y11" s="1">
        <f t="shared" si="7"/>
        <v>1933.1131493665914</v>
      </c>
      <c r="Z11" s="7">
        <v>50915</v>
      </c>
      <c r="AA11" s="1">
        <v>98424456</v>
      </c>
      <c r="AB11" s="1">
        <v>1933.1131493665914</v>
      </c>
      <c r="AC11" s="7">
        <v>56799</v>
      </c>
      <c r="AD11" s="1">
        <v>123347204</v>
      </c>
      <c r="AE11" s="1">
        <v>2171.643937393264</v>
      </c>
      <c r="AF11" s="7">
        <f>'2003-2004'!H13</f>
        <v>72999</v>
      </c>
      <c r="AG11" s="19">
        <f>'2003-2004'!I13</f>
        <v>173541826</v>
      </c>
      <c r="AH11" s="1">
        <f t="shared" si="8"/>
        <v>2377.3178536692285</v>
      </c>
      <c r="AI11" s="7">
        <f>'2004-2005'!H13</f>
        <v>80923</v>
      </c>
      <c r="AJ11" s="19">
        <f>'2004-2005'!I13</f>
        <v>192314929</v>
      </c>
      <c r="AK11" s="1">
        <f t="shared" si="9"/>
        <v>2376.5175413664842</v>
      </c>
      <c r="AL11" s="7">
        <f>'2005-2006'!H13</f>
        <v>83486</v>
      </c>
      <c r="AM11" s="19">
        <f>'2005-2006'!I13</f>
        <v>193344045</v>
      </c>
      <c r="AN11" s="1">
        <f t="shared" si="10"/>
        <v>2315.885837146348</v>
      </c>
      <c r="AO11" s="7">
        <f>'2006-2007'!H13</f>
        <v>80148</v>
      </c>
      <c r="AP11" s="19">
        <f>'2006-2007'!I13</f>
        <v>184288858</v>
      </c>
      <c r="AQ11" s="1">
        <f t="shared" si="11"/>
        <v>2299.3569147077906</v>
      </c>
      <c r="AR11" s="7">
        <f>'2007-2008'!$J$13</f>
        <v>88133</v>
      </c>
      <c r="AS11" s="19">
        <f>'2007-2008'!$K$13</f>
        <v>217289173</v>
      </c>
      <c r="AT11" s="1">
        <f t="shared" si="12"/>
        <v>2465.4689276434478</v>
      </c>
      <c r="AU11" s="7">
        <f>'2008-2009'!$J$13</f>
        <v>97518</v>
      </c>
      <c r="AV11" s="19">
        <f>'2008-2009'!$K$13</f>
        <v>272164592</v>
      </c>
      <c r="AW11" s="1">
        <f t="shared" si="13"/>
        <v>2790.916466703583</v>
      </c>
      <c r="AX11" s="7">
        <f>'2009-2010'!$J$13</f>
        <v>130431</v>
      </c>
      <c r="AY11" s="19">
        <f>'2009-2010'!$K$13</f>
        <v>464771568</v>
      </c>
      <c r="AZ11" s="1">
        <f t="shared" si="14"/>
        <v>3563.352025208731</v>
      </c>
      <c r="BA11" s="7">
        <f>SUMIFS('2010-2011'!$H:$H,'2010-2011'!$A:$A,$A11)</f>
        <v>158009</v>
      </c>
      <c r="BB11" s="132">
        <f>SUMIFS('2010-2011'!$I:$I,'2010-2011'!$A:$A,$A11)</f>
        <v>586811191</v>
      </c>
      <c r="BC11" s="1">
        <f t="shared" si="15"/>
        <v>3713.7833351264803</v>
      </c>
      <c r="BD11" s="7">
        <f>'2011-2012'!$J$13</f>
        <v>157014</v>
      </c>
      <c r="BE11" s="19">
        <f>'2011-2012'!$K$13</f>
        <v>528582843</v>
      </c>
      <c r="BF11" s="1">
        <f t="shared" si="16"/>
        <v>3366.4695059039323</v>
      </c>
      <c r="BG11" s="7">
        <f>VLOOKUP(A11,'2012-2013'!$A:$K,10,FALSE)</f>
        <v>149103</v>
      </c>
      <c r="BH11" s="19">
        <f>VLOOKUP(A11,'2012-2013'!$A:$K,11,FALSE)</f>
        <v>502858677</v>
      </c>
      <c r="BI11" s="1">
        <f t="shared" si="17"/>
        <v>3372.5590833182432</v>
      </c>
      <c r="BJ11" s="7">
        <v>140046</v>
      </c>
      <c r="BK11" s="19">
        <v>475049287</v>
      </c>
      <c r="BL11" s="1">
        <v>3392.0946474729731</v>
      </c>
      <c r="BM11" s="7">
        <v>132700</v>
      </c>
      <c r="BN11" s="19">
        <v>453657986</v>
      </c>
      <c r="BO11" s="1">
        <v>3418.6735945742275</v>
      </c>
      <c r="BP11" s="7">
        <v>120266</v>
      </c>
      <c r="BQ11" s="19">
        <v>418151154</v>
      </c>
      <c r="BR11" s="1">
        <v>3476.885853025793</v>
      </c>
      <c r="BS11" s="7">
        <v>115172</v>
      </c>
      <c r="BT11" s="211">
        <v>403543208</v>
      </c>
      <c r="BU11" s="1">
        <v>3503.8308616677664</v>
      </c>
      <c r="BV11" s="7">
        <v>115544</v>
      </c>
      <c r="BW11" s="211">
        <v>438885945</v>
      </c>
      <c r="BX11" s="1">
        <v>3798.431290244409</v>
      </c>
    </row>
    <row r="12" spans="1:76" x14ac:dyDescent="0.2">
      <c r="A12" s="5" t="s">
        <v>31</v>
      </c>
      <c r="B12" s="7">
        <v>6497</v>
      </c>
      <c r="C12" s="22">
        <v>9523031</v>
      </c>
      <c r="D12" s="23">
        <f t="shared" si="0"/>
        <v>1465.7581960905034</v>
      </c>
      <c r="E12" s="7">
        <v>7030</v>
      </c>
      <c r="F12" s="1">
        <v>10458727</v>
      </c>
      <c r="G12" s="1">
        <f t="shared" si="1"/>
        <v>1487.7278805120911</v>
      </c>
      <c r="H12" s="7">
        <v>8068</v>
      </c>
      <c r="I12" s="1">
        <v>12046425</v>
      </c>
      <c r="J12" s="1">
        <f t="shared" si="2"/>
        <v>1493.1116757560733</v>
      </c>
      <c r="K12" s="7">
        <v>8494</v>
      </c>
      <c r="L12" s="1">
        <v>13209825</v>
      </c>
      <c r="M12" s="1">
        <f t="shared" si="3"/>
        <v>1555.1948434188839</v>
      </c>
      <c r="N12" s="7">
        <v>9470</v>
      </c>
      <c r="O12" s="1">
        <v>16001057</v>
      </c>
      <c r="P12" s="1">
        <f t="shared" si="4"/>
        <v>1689.657550158395</v>
      </c>
      <c r="Q12" s="7">
        <v>10700</v>
      </c>
      <c r="R12" s="1">
        <v>20390015</v>
      </c>
      <c r="S12" s="1">
        <f t="shared" si="5"/>
        <v>1905.6088785046729</v>
      </c>
      <c r="T12" s="7">
        <v>10807</v>
      </c>
      <c r="U12" s="1">
        <v>20769226</v>
      </c>
      <c r="V12" s="1">
        <f t="shared" si="6"/>
        <v>1921.8308503747571</v>
      </c>
      <c r="W12" s="7">
        <v>11012</v>
      </c>
      <c r="X12" s="1">
        <v>22862557</v>
      </c>
      <c r="Y12" s="1">
        <f t="shared" si="7"/>
        <v>2076.1493824918271</v>
      </c>
      <c r="Z12" s="7">
        <v>11012</v>
      </c>
      <c r="AA12" s="1">
        <v>22862557</v>
      </c>
      <c r="AB12" s="1">
        <v>2076.1493824918271</v>
      </c>
      <c r="AC12" s="7">
        <v>11809</v>
      </c>
      <c r="AD12" s="1">
        <v>27886845</v>
      </c>
      <c r="AE12" s="1">
        <v>2361.490812092472</v>
      </c>
      <c r="AF12" s="7">
        <f>'2003-2004'!H19</f>
        <v>12501</v>
      </c>
      <c r="AG12" s="19">
        <f>'2003-2004'!I19</f>
        <v>31890576</v>
      </c>
      <c r="AH12" s="1">
        <f t="shared" si="8"/>
        <v>2551.0419966402687</v>
      </c>
      <c r="AI12" s="7">
        <f>'2004-2005'!H19</f>
        <v>12228</v>
      </c>
      <c r="AJ12" s="19">
        <f>'2004-2005'!I19</f>
        <v>31214519</v>
      </c>
      <c r="AK12" s="1">
        <f t="shared" si="9"/>
        <v>2552.7084560026169</v>
      </c>
      <c r="AL12" s="7">
        <f>'2005-2006'!H19</f>
        <v>11144</v>
      </c>
      <c r="AM12" s="19">
        <f>'2005-2006'!I19</f>
        <v>28147871</v>
      </c>
      <c r="AN12" s="1">
        <f t="shared" si="10"/>
        <v>2525.8319274946161</v>
      </c>
      <c r="AO12" s="7">
        <f>'2006-2007'!H19</f>
        <v>10320</v>
      </c>
      <c r="AP12" s="19">
        <f>'2006-2007'!I19</f>
        <v>26558666</v>
      </c>
      <c r="AQ12" s="1">
        <f t="shared" si="11"/>
        <v>2573.5141472868218</v>
      </c>
      <c r="AR12" s="7">
        <f>'2007-2008'!$J$19</f>
        <v>11151</v>
      </c>
      <c r="AS12" s="19">
        <f>'2007-2008'!$K$19</f>
        <v>30329258</v>
      </c>
      <c r="AT12" s="1">
        <f t="shared" si="12"/>
        <v>2719.86889068245</v>
      </c>
      <c r="AU12" s="7">
        <f>'2008-2009'!$J$19</f>
        <v>12204</v>
      </c>
      <c r="AV12" s="19">
        <f>'2008-2009'!$K$19</f>
        <v>36959368</v>
      </c>
      <c r="AW12" s="1">
        <f t="shared" si="13"/>
        <v>3028.4634546050474</v>
      </c>
      <c r="AX12" s="7">
        <f>'2009-2010'!$J$19</f>
        <v>17008</v>
      </c>
      <c r="AY12" s="19">
        <f>'2009-2010'!$K$19</f>
        <v>61957851</v>
      </c>
      <c r="AZ12" s="1">
        <f t="shared" si="14"/>
        <v>3642.8651810912511</v>
      </c>
      <c r="BA12" s="7">
        <f>SUMIFS('2010-2011'!$H:$H,'2010-2011'!$A:$A,$A12)</f>
        <v>23146</v>
      </c>
      <c r="BB12" s="132">
        <f>SUMIFS('2010-2011'!$I:$I,'2010-2011'!$A:$A,$A12)</f>
        <v>85018929</v>
      </c>
      <c r="BC12" s="1">
        <f t="shared" si="15"/>
        <v>3673.1586019182582</v>
      </c>
      <c r="BD12" s="7">
        <f>'2011-2012'!$J$19</f>
        <v>24908</v>
      </c>
      <c r="BE12" s="19">
        <f>'2011-2012'!$K$19</f>
        <v>88404352</v>
      </c>
      <c r="BF12" s="1">
        <f t="shared" si="16"/>
        <v>3549.2352657780634</v>
      </c>
      <c r="BG12" s="7">
        <f>VLOOKUP(A12,'2012-2013'!$A:$K,10,FALSE)</f>
        <v>23084</v>
      </c>
      <c r="BH12" s="19">
        <f>VLOOKUP(A12,'2012-2013'!$A:$K,11,FALSE)</f>
        <v>83699953</v>
      </c>
      <c r="BI12" s="1">
        <f t="shared" si="17"/>
        <v>3625.8860249523477</v>
      </c>
      <c r="BJ12" s="7">
        <v>22453</v>
      </c>
      <c r="BK12" s="19">
        <v>82646136</v>
      </c>
      <c r="BL12" s="1">
        <v>3680.8504876853872</v>
      </c>
      <c r="BM12" s="7">
        <v>21518</v>
      </c>
      <c r="BN12" s="19">
        <v>80713647</v>
      </c>
      <c r="BO12" s="1">
        <v>3750.9827586206898</v>
      </c>
      <c r="BP12" s="7">
        <v>20164</v>
      </c>
      <c r="BQ12" s="19">
        <v>76315987</v>
      </c>
      <c r="BR12" s="1">
        <v>3784.764282880381</v>
      </c>
      <c r="BS12" s="7">
        <v>18227</v>
      </c>
      <c r="BT12" s="211">
        <v>68919684</v>
      </c>
      <c r="BU12" s="1">
        <v>3781.1863718659133</v>
      </c>
      <c r="BV12" s="7">
        <v>17845</v>
      </c>
      <c r="BW12" s="211">
        <v>71460464</v>
      </c>
      <c r="BX12" s="1">
        <v>4004.5090501541049</v>
      </c>
    </row>
    <row r="13" spans="1:76" x14ac:dyDescent="0.2">
      <c r="A13" s="5" t="s">
        <v>32</v>
      </c>
      <c r="B13" s="7">
        <v>19336</v>
      </c>
      <c r="C13" s="22">
        <v>29546017</v>
      </c>
      <c r="D13" s="23">
        <f t="shared" si="0"/>
        <v>1528.0314956557716</v>
      </c>
      <c r="E13" s="7">
        <v>19329</v>
      </c>
      <c r="F13" s="1">
        <v>29529038</v>
      </c>
      <c r="G13" s="1">
        <f t="shared" si="1"/>
        <v>1527.7064514460137</v>
      </c>
      <c r="H13" s="7">
        <v>19237</v>
      </c>
      <c r="I13" s="1">
        <v>29755272</v>
      </c>
      <c r="J13" s="1">
        <f t="shared" si="2"/>
        <v>1546.7729895513853</v>
      </c>
      <c r="K13" s="7">
        <v>19933</v>
      </c>
      <c r="L13" s="1">
        <v>31677014</v>
      </c>
      <c r="M13" s="1">
        <f t="shared" si="3"/>
        <v>1589.1744343550895</v>
      </c>
      <c r="N13" s="7">
        <v>20301</v>
      </c>
      <c r="O13" s="1">
        <v>34692564</v>
      </c>
      <c r="P13" s="1">
        <f t="shared" si="4"/>
        <v>1708.9091177774494</v>
      </c>
      <c r="Q13" s="7">
        <v>21327</v>
      </c>
      <c r="R13" s="1">
        <v>40597109</v>
      </c>
      <c r="S13" s="1">
        <f t="shared" si="5"/>
        <v>1903.5546021475125</v>
      </c>
      <c r="T13" s="7">
        <v>20836</v>
      </c>
      <c r="U13" s="1">
        <v>40817602</v>
      </c>
      <c r="V13" s="1">
        <f t="shared" si="6"/>
        <v>1958.9941447494721</v>
      </c>
      <c r="W13" s="7">
        <v>21653</v>
      </c>
      <c r="X13" s="1">
        <v>45303454</v>
      </c>
      <c r="Y13" s="1">
        <f t="shared" si="7"/>
        <v>2092.2483720500622</v>
      </c>
      <c r="Z13" s="7">
        <v>21653</v>
      </c>
      <c r="AA13" s="1">
        <v>45303454</v>
      </c>
      <c r="AB13" s="1">
        <v>2092.2483720500622</v>
      </c>
      <c r="AC13" s="7">
        <v>24692</v>
      </c>
      <c r="AD13" s="1">
        <v>58908652</v>
      </c>
      <c r="AE13" s="1">
        <v>2385.7383768022032</v>
      </c>
      <c r="AF13" s="7">
        <f>'2003-2004'!H20</f>
        <v>31116</v>
      </c>
      <c r="AG13" s="19">
        <f>'2003-2004'!I20</f>
        <v>81610802</v>
      </c>
      <c r="AH13" s="1">
        <f t="shared" si="8"/>
        <v>2622.7921969404806</v>
      </c>
      <c r="AI13" s="7">
        <f>'2004-2005'!H20</f>
        <v>31618</v>
      </c>
      <c r="AJ13" s="19">
        <f>'2004-2005'!I20</f>
        <v>83175611</v>
      </c>
      <c r="AK13" s="1">
        <f t="shared" si="9"/>
        <v>2630.6411221456133</v>
      </c>
      <c r="AL13" s="7">
        <f>'2005-2006'!H20</f>
        <v>30587</v>
      </c>
      <c r="AM13" s="19">
        <f>'2005-2006'!I20</f>
        <v>79723449</v>
      </c>
      <c r="AN13" s="1">
        <f t="shared" si="10"/>
        <v>2606.4487854317194</v>
      </c>
      <c r="AO13" s="7">
        <f>'2006-2007'!H20</f>
        <v>28765</v>
      </c>
      <c r="AP13" s="19">
        <f>'2006-2007'!I20</f>
        <v>74763326</v>
      </c>
      <c r="AQ13" s="1">
        <f t="shared" si="11"/>
        <v>2599.1074569789675</v>
      </c>
      <c r="AR13" s="7">
        <f>'2007-2008'!$J$20</f>
        <v>29520</v>
      </c>
      <c r="AS13" s="19">
        <f>'2007-2008'!$K$20</f>
        <v>81278873</v>
      </c>
      <c r="AT13" s="1">
        <f t="shared" si="12"/>
        <v>2753.3493563685638</v>
      </c>
      <c r="AU13" s="7">
        <f>'2008-2009'!$J$20</f>
        <v>31581</v>
      </c>
      <c r="AV13" s="19">
        <f>'2008-2009'!$K$20</f>
        <v>96898704</v>
      </c>
      <c r="AW13" s="1">
        <f t="shared" si="13"/>
        <v>3068.2595231309965</v>
      </c>
      <c r="AX13" s="7">
        <f>'2009-2010'!$J$20</f>
        <v>42035</v>
      </c>
      <c r="AY13" s="19">
        <f>'2009-2010'!$K$20</f>
        <v>162555066</v>
      </c>
      <c r="AZ13" s="1">
        <f t="shared" si="14"/>
        <v>3867.1361008683239</v>
      </c>
      <c r="BA13" s="7">
        <f>SUMIFS('2010-2011'!$H:$H,'2010-2011'!$A:$A,$A13)</f>
        <v>51877</v>
      </c>
      <c r="BB13" s="132">
        <f>SUMIFS('2010-2011'!$I:$I,'2010-2011'!$A:$A,$A13)</f>
        <v>208382880</v>
      </c>
      <c r="BC13" s="1">
        <f t="shared" si="15"/>
        <v>4016.8645064286679</v>
      </c>
      <c r="BD13" s="7">
        <f>'2011-2012'!$J$20</f>
        <v>54181</v>
      </c>
      <c r="BE13" s="19">
        <f>'2011-2012'!$K$20</f>
        <v>202122059</v>
      </c>
      <c r="BF13" s="1">
        <f t="shared" si="16"/>
        <v>3730.4970192502906</v>
      </c>
      <c r="BG13" s="7">
        <f>VLOOKUP(A13,'2012-2013'!$A:$K,10,FALSE)</f>
        <v>53745</v>
      </c>
      <c r="BH13" s="19">
        <f>VLOOKUP(A13,'2012-2013'!$A:$K,11,FALSE)</f>
        <v>202056437</v>
      </c>
      <c r="BI13" s="1">
        <f t="shared" si="17"/>
        <v>3759.5392501628057</v>
      </c>
      <c r="BJ13" s="7">
        <v>48740</v>
      </c>
      <c r="BK13" s="19">
        <v>184436661</v>
      </c>
      <c r="BL13" s="1">
        <v>3784.0923471481328</v>
      </c>
      <c r="BM13" s="7">
        <v>47451</v>
      </c>
      <c r="BN13" s="19">
        <v>179678596</v>
      </c>
      <c r="BO13" s="1">
        <v>3786.6134749531097</v>
      </c>
      <c r="BP13" s="7">
        <v>45084</v>
      </c>
      <c r="BQ13" s="19">
        <v>170497540</v>
      </c>
      <c r="BR13" s="1">
        <v>3781.7749090586462</v>
      </c>
      <c r="BS13" s="7">
        <v>42611</v>
      </c>
      <c r="BT13" s="211">
        <v>157487106</v>
      </c>
      <c r="BU13" s="1">
        <v>3695.9260754265329</v>
      </c>
      <c r="BV13" s="7">
        <v>43130</v>
      </c>
      <c r="BW13" s="211">
        <v>178192037</v>
      </c>
      <c r="BX13" s="1">
        <v>4131.5102480871783</v>
      </c>
    </row>
    <row r="14" spans="1:76" x14ac:dyDescent="0.2">
      <c r="A14" s="5" t="s">
        <v>33</v>
      </c>
      <c r="B14" s="7">
        <v>15889</v>
      </c>
      <c r="C14" s="22">
        <v>24480931</v>
      </c>
      <c r="D14" s="23">
        <f t="shared" si="0"/>
        <v>1540.7471206495059</v>
      </c>
      <c r="E14" s="7">
        <v>15999</v>
      </c>
      <c r="F14" s="1">
        <v>24730014</v>
      </c>
      <c r="G14" s="1">
        <f t="shared" si="1"/>
        <v>1545.722482655166</v>
      </c>
      <c r="H14" s="7">
        <v>15816</v>
      </c>
      <c r="I14" s="1">
        <v>24624823</v>
      </c>
      <c r="J14" s="1">
        <f t="shared" si="2"/>
        <v>1556.9564365199797</v>
      </c>
      <c r="K14" s="7">
        <v>16134</v>
      </c>
      <c r="L14" s="1">
        <v>26135519</v>
      </c>
      <c r="M14" s="1">
        <f t="shared" si="3"/>
        <v>1619.9032477996777</v>
      </c>
      <c r="N14" s="7">
        <v>16071</v>
      </c>
      <c r="O14" s="1">
        <v>27872788</v>
      </c>
      <c r="P14" s="1">
        <f t="shared" si="4"/>
        <v>1734.3530583037771</v>
      </c>
      <c r="Q14" s="7">
        <v>16466</v>
      </c>
      <c r="R14" s="1">
        <v>31987806</v>
      </c>
      <c r="S14" s="1">
        <f t="shared" si="5"/>
        <v>1942.6579618608041</v>
      </c>
      <c r="T14" s="7">
        <v>15514</v>
      </c>
      <c r="U14" s="1">
        <v>30663394</v>
      </c>
      <c r="V14" s="1">
        <f t="shared" si="6"/>
        <v>1976.4982596364573</v>
      </c>
      <c r="W14" s="7">
        <v>15535</v>
      </c>
      <c r="X14" s="1">
        <v>33165721</v>
      </c>
      <c r="Y14" s="1">
        <f t="shared" si="7"/>
        <v>2134.9031863533955</v>
      </c>
      <c r="Z14" s="7">
        <v>15535</v>
      </c>
      <c r="AA14" s="1">
        <v>33165721</v>
      </c>
      <c r="AB14" s="1">
        <v>2134.9031863533955</v>
      </c>
      <c r="AC14" s="7">
        <v>16626</v>
      </c>
      <c r="AD14" s="1">
        <v>39847659</v>
      </c>
      <c r="AE14" s="1">
        <v>2396.7075063154098</v>
      </c>
      <c r="AF14" s="7">
        <f>'2003-2004'!H34</f>
        <v>18280</v>
      </c>
      <c r="AG14" s="19">
        <f>'2003-2004'!I34</f>
        <v>47448371</v>
      </c>
      <c r="AH14" s="1">
        <f t="shared" si="8"/>
        <v>2595.6439277899344</v>
      </c>
      <c r="AI14" s="7">
        <f>'2004-2005'!H34</f>
        <v>17903</v>
      </c>
      <c r="AJ14" s="19">
        <f>'2004-2005'!I34</f>
        <v>46855208</v>
      </c>
      <c r="AK14" s="1">
        <f t="shared" si="9"/>
        <v>2617.1707535049991</v>
      </c>
      <c r="AL14" s="7">
        <f>'2005-2006'!H34</f>
        <v>16715</v>
      </c>
      <c r="AM14" s="19">
        <f>'2005-2006'!I34</f>
        <v>43201869</v>
      </c>
      <c r="AN14" s="1">
        <f t="shared" si="10"/>
        <v>2584.6167514208796</v>
      </c>
      <c r="AO14" s="7">
        <f>'2006-2007'!H34</f>
        <v>15370</v>
      </c>
      <c r="AP14" s="19">
        <f>'2006-2007'!I34</f>
        <v>40188755</v>
      </c>
      <c r="AQ14" s="1">
        <f t="shared" si="11"/>
        <v>2614.7530904359141</v>
      </c>
      <c r="AR14" s="7">
        <f>'2007-2008'!$J$34</f>
        <v>15157</v>
      </c>
      <c r="AS14" s="19">
        <f>'2007-2008'!$K$34</f>
        <v>41942840</v>
      </c>
      <c r="AT14" s="1">
        <f t="shared" si="12"/>
        <v>2767.225704295045</v>
      </c>
      <c r="AU14" s="7">
        <f>'2008-2009'!$J$34</f>
        <v>15463</v>
      </c>
      <c r="AV14" s="19">
        <f>'2008-2009'!$K$34</f>
        <v>47928715</v>
      </c>
      <c r="AW14" s="1">
        <f t="shared" si="13"/>
        <v>3099.5741447325877</v>
      </c>
      <c r="AX14" s="7">
        <f>'2009-2010'!$J$34</f>
        <v>19726</v>
      </c>
      <c r="AY14" s="19">
        <f>'2009-2010'!$K$34</f>
        <v>74116347</v>
      </c>
      <c r="AZ14" s="1">
        <f t="shared" si="14"/>
        <v>3757.2922538781304</v>
      </c>
      <c r="BA14" s="7">
        <f>SUMIFS('2010-2011'!$H:$H,'2010-2011'!$A:$A,$A14)</f>
        <v>23074</v>
      </c>
      <c r="BB14" s="132">
        <f>SUMIFS('2010-2011'!$I:$I,'2010-2011'!$A:$A,$A14)</f>
        <v>89211942</v>
      </c>
      <c r="BC14" s="1">
        <f t="shared" si="15"/>
        <v>3866.3405564704863</v>
      </c>
      <c r="BD14" s="7">
        <f>'2011-2012'!$J$34</f>
        <v>23389</v>
      </c>
      <c r="BE14" s="19">
        <f>'2011-2012'!$K$34</f>
        <v>86978947</v>
      </c>
      <c r="BF14" s="1">
        <f t="shared" si="16"/>
        <v>3718.7971696096456</v>
      </c>
      <c r="BG14" s="7">
        <f>VLOOKUP(A14,'2012-2013'!$A:$K,10,FALSE)</f>
        <v>21892</v>
      </c>
      <c r="BH14" s="19">
        <f>VLOOKUP(A14,'2012-2013'!$A:$K,11,FALSE)</f>
        <v>81549047</v>
      </c>
      <c r="BI14" s="1">
        <f t="shared" si="17"/>
        <v>3725.0615293257811</v>
      </c>
      <c r="BJ14" s="7">
        <v>20483</v>
      </c>
      <c r="BK14" s="19">
        <v>77215863</v>
      </c>
      <c r="BL14" s="1">
        <v>3769.753600546795</v>
      </c>
      <c r="BM14" s="7">
        <v>18709</v>
      </c>
      <c r="BN14" s="19">
        <v>71355148</v>
      </c>
      <c r="BO14" s="1">
        <v>3813.9477256935165</v>
      </c>
      <c r="BP14" s="7">
        <v>16995</v>
      </c>
      <c r="BQ14" s="19">
        <v>65344878</v>
      </c>
      <c r="BR14" s="1">
        <v>3844.9472197705209</v>
      </c>
      <c r="BS14" s="7">
        <v>16023</v>
      </c>
      <c r="BT14" s="211">
        <v>61532253</v>
      </c>
      <c r="BU14" s="1">
        <v>3840.2454596517505</v>
      </c>
      <c r="BV14" s="7">
        <v>15469</v>
      </c>
      <c r="BW14" s="211">
        <v>62272469</v>
      </c>
      <c r="BX14" s="1">
        <v>4025.6299049712329</v>
      </c>
    </row>
    <row r="15" spans="1:76" x14ac:dyDescent="0.2">
      <c r="A15" s="5" t="s">
        <v>34</v>
      </c>
      <c r="B15" s="7">
        <v>9132</v>
      </c>
      <c r="C15" s="22">
        <v>12369366</v>
      </c>
      <c r="D15" s="23">
        <f t="shared" si="0"/>
        <v>1354.5078843626807</v>
      </c>
      <c r="E15" s="7">
        <v>8356</v>
      </c>
      <c r="F15" s="1">
        <v>11503720</v>
      </c>
      <c r="G15" s="1">
        <f t="shared" si="1"/>
        <v>1376.7017711823839</v>
      </c>
      <c r="H15" s="7">
        <v>7911</v>
      </c>
      <c r="I15" s="1">
        <v>11314174</v>
      </c>
      <c r="J15" s="1">
        <f t="shared" si="2"/>
        <v>1430.1825306535204</v>
      </c>
      <c r="K15" s="7">
        <v>9190</v>
      </c>
      <c r="L15" s="1">
        <v>13553928</v>
      </c>
      <c r="M15" s="1">
        <f t="shared" si="3"/>
        <v>1474.8561479869422</v>
      </c>
      <c r="N15" s="7">
        <v>10093</v>
      </c>
      <c r="O15" s="1">
        <v>16272475</v>
      </c>
      <c r="P15" s="1">
        <f t="shared" si="4"/>
        <v>1612.2535420588526</v>
      </c>
      <c r="Q15" s="7">
        <v>11243</v>
      </c>
      <c r="R15" s="1">
        <v>21620716</v>
      </c>
      <c r="S15" s="1">
        <f t="shared" si="5"/>
        <v>1923.0379791870498</v>
      </c>
      <c r="T15" s="7">
        <v>11824</v>
      </c>
      <c r="U15" s="1">
        <v>22572788</v>
      </c>
      <c r="V15" s="1">
        <f t="shared" si="6"/>
        <v>1909.0652909336941</v>
      </c>
      <c r="W15" s="7">
        <v>12880</v>
      </c>
      <c r="X15" s="1">
        <v>24114800</v>
      </c>
      <c r="Y15" s="1">
        <f t="shared" si="7"/>
        <v>1872.2670807453417</v>
      </c>
      <c r="Z15" s="7">
        <v>12880</v>
      </c>
      <c r="AA15" s="1">
        <v>24114800</v>
      </c>
      <c r="AB15" s="1">
        <v>1872.2670807453417</v>
      </c>
      <c r="AC15" s="7">
        <v>16445</v>
      </c>
      <c r="AD15" s="1">
        <v>35660790</v>
      </c>
      <c r="AE15" s="1">
        <v>2168.4882943143812</v>
      </c>
      <c r="AF15" s="7">
        <f>'2003-2004'!H36</f>
        <v>18502</v>
      </c>
      <c r="AG15" s="19">
        <f>'2003-2004'!I36</f>
        <v>42395226</v>
      </c>
      <c r="AH15" s="1">
        <f t="shared" si="8"/>
        <v>2291.3861204194141</v>
      </c>
      <c r="AI15" s="7">
        <f>'2004-2005'!H36</f>
        <v>17872</v>
      </c>
      <c r="AJ15" s="19">
        <f>'2004-2005'!I36</f>
        <v>41159098</v>
      </c>
      <c r="AK15" s="1">
        <f t="shared" si="9"/>
        <v>2302.9933974932856</v>
      </c>
      <c r="AL15" s="7">
        <f>'2005-2006'!H36</f>
        <v>16001</v>
      </c>
      <c r="AM15" s="19">
        <f>'2005-2006'!I36</f>
        <v>36498201</v>
      </c>
      <c r="AN15" s="1">
        <f t="shared" si="10"/>
        <v>2280.9950003124804</v>
      </c>
      <c r="AO15" s="7">
        <f>'2006-2007'!H36</f>
        <v>15423</v>
      </c>
      <c r="AP15" s="19">
        <f>'2006-2007'!I36</f>
        <v>35684669</v>
      </c>
      <c r="AQ15" s="1">
        <f t="shared" si="11"/>
        <v>2313.730726836543</v>
      </c>
      <c r="AR15" s="7">
        <f>'2007-2008'!$J$36</f>
        <v>17216</v>
      </c>
      <c r="AS15" s="19">
        <f>'2007-2008'!$K$36</f>
        <v>42018542</v>
      </c>
      <c r="AT15" s="1">
        <f t="shared" si="12"/>
        <v>2440.6680994423791</v>
      </c>
      <c r="AU15" s="7">
        <f>'2008-2009'!$J$36</f>
        <v>21287</v>
      </c>
      <c r="AV15" s="19">
        <f>'2008-2009'!$K$36</f>
        <v>59346260</v>
      </c>
      <c r="AW15" s="1">
        <f t="shared" si="13"/>
        <v>2787.9109315544697</v>
      </c>
      <c r="AX15" s="7">
        <f>'2009-2010'!$J$36</f>
        <v>33032</v>
      </c>
      <c r="AY15" s="19">
        <f>'2009-2010'!$K$36</f>
        <v>116353448</v>
      </c>
      <c r="AZ15" s="1">
        <f t="shared" si="14"/>
        <v>3522.4463550496489</v>
      </c>
      <c r="BA15" s="7">
        <f>SUMIFS('2010-2011'!$H:$H,'2010-2011'!$A:$A,$A15)</f>
        <v>41454</v>
      </c>
      <c r="BB15" s="132">
        <f>SUMIFS('2010-2011'!$I:$I,'2010-2011'!$A:$A,$A15)</f>
        <v>147113628</v>
      </c>
      <c r="BC15" s="1">
        <f t="shared" si="15"/>
        <v>3548.8403531625418</v>
      </c>
      <c r="BD15" s="7">
        <f>'2011-2012'!$J$36</f>
        <v>42570</v>
      </c>
      <c r="BE15" s="19">
        <f>'2011-2012'!$K$36</f>
        <v>137575855</v>
      </c>
      <c r="BF15" s="1">
        <f t="shared" si="16"/>
        <v>3231.7560488607</v>
      </c>
      <c r="BG15" s="7">
        <f>VLOOKUP(A15,'2012-2013'!$A:$K,10,FALSE)</f>
        <v>40644</v>
      </c>
      <c r="BH15" s="19">
        <f>VLOOKUP(A15,'2012-2013'!$A:$K,11,FALSE)</f>
        <v>133584822</v>
      </c>
      <c r="BI15" s="1">
        <f t="shared" si="17"/>
        <v>3286.7046058458814</v>
      </c>
      <c r="BJ15" s="7">
        <v>43228</v>
      </c>
      <c r="BK15" s="19">
        <v>143705148</v>
      </c>
      <c r="BL15" s="1">
        <v>3324.3533820671787</v>
      </c>
      <c r="BM15" s="7">
        <v>43916</v>
      </c>
      <c r="BN15" s="19">
        <v>147926164</v>
      </c>
      <c r="BO15" s="1">
        <v>3368.3888332270699</v>
      </c>
      <c r="BP15" s="7">
        <v>39612</v>
      </c>
      <c r="BQ15" s="19">
        <v>138012380</v>
      </c>
      <c r="BR15" s="1">
        <v>3484.105321619711</v>
      </c>
      <c r="BS15" s="7">
        <v>38092</v>
      </c>
      <c r="BT15" s="211">
        <v>133080186</v>
      </c>
      <c r="BU15" s="1">
        <v>3493.6518429066473</v>
      </c>
      <c r="BV15" s="7">
        <v>41130</v>
      </c>
      <c r="BW15" s="211">
        <v>151845144</v>
      </c>
      <c r="BX15" s="1">
        <v>3691.8342815463166</v>
      </c>
    </row>
    <row r="16" spans="1:76" x14ac:dyDescent="0.2">
      <c r="A16" s="5" t="s">
        <v>35</v>
      </c>
      <c r="B16" s="7">
        <v>32052</v>
      </c>
      <c r="C16" s="22">
        <v>48892355</v>
      </c>
      <c r="D16" s="23">
        <f t="shared" si="0"/>
        <v>1525.4073068763259</v>
      </c>
      <c r="E16" s="7">
        <v>30899</v>
      </c>
      <c r="F16" s="1">
        <v>46687004</v>
      </c>
      <c r="G16" s="1">
        <f t="shared" si="1"/>
        <v>1510.9551765429303</v>
      </c>
      <c r="H16" s="7">
        <v>29963</v>
      </c>
      <c r="I16" s="1">
        <v>45638203</v>
      </c>
      <c r="J16" s="1">
        <f t="shared" si="2"/>
        <v>1523.1519874511898</v>
      </c>
      <c r="K16" s="7">
        <v>30216</v>
      </c>
      <c r="L16" s="1">
        <v>47958616</v>
      </c>
      <c r="M16" s="1">
        <f t="shared" si="3"/>
        <v>1587.1927455652635</v>
      </c>
      <c r="N16" s="7">
        <v>30892</v>
      </c>
      <c r="O16" s="1">
        <v>52157443</v>
      </c>
      <c r="P16" s="1">
        <f t="shared" si="4"/>
        <v>1688.3802602615565</v>
      </c>
      <c r="Q16" s="7">
        <v>32896</v>
      </c>
      <c r="R16" s="1">
        <v>61875479</v>
      </c>
      <c r="S16" s="1">
        <f t="shared" si="5"/>
        <v>1880.9423334143969</v>
      </c>
      <c r="T16" s="7">
        <v>32731</v>
      </c>
      <c r="U16" s="1">
        <v>63663475</v>
      </c>
      <c r="V16" s="1">
        <f t="shared" si="6"/>
        <v>1945.0513274877028</v>
      </c>
      <c r="W16" s="7">
        <v>33146</v>
      </c>
      <c r="X16" s="1">
        <v>68750338</v>
      </c>
      <c r="Y16" s="1">
        <f t="shared" si="7"/>
        <v>2074.1669583056778</v>
      </c>
      <c r="Z16" s="7">
        <v>33146</v>
      </c>
      <c r="AA16" s="1">
        <v>68750338</v>
      </c>
      <c r="AB16" s="1">
        <v>2074.1669583056778</v>
      </c>
      <c r="AC16" s="7">
        <v>35324</v>
      </c>
      <c r="AD16" s="1">
        <v>81924872</v>
      </c>
      <c r="AE16" s="1">
        <v>2319.2410825501074</v>
      </c>
      <c r="AF16" s="7">
        <f>'2003-2004'!H39</f>
        <v>41470</v>
      </c>
      <c r="AG16" s="19">
        <f>'2003-2004'!I39</f>
        <v>102230943</v>
      </c>
      <c r="AH16" s="1">
        <f t="shared" si="8"/>
        <v>2465.1782734506874</v>
      </c>
      <c r="AI16" s="7">
        <f>'2004-2005'!H39</f>
        <v>42521</v>
      </c>
      <c r="AJ16" s="19">
        <f>'2004-2005'!I39</f>
        <v>104566863</v>
      </c>
      <c r="AK16" s="1">
        <f t="shared" si="9"/>
        <v>2459.1816514192988</v>
      </c>
      <c r="AL16" s="7">
        <f>'2005-2006'!H39</f>
        <v>40682</v>
      </c>
      <c r="AM16" s="19">
        <f>'2005-2006'!I39</f>
        <v>99377880</v>
      </c>
      <c r="AN16" s="1">
        <f t="shared" si="10"/>
        <v>2442.7973059338283</v>
      </c>
      <c r="AO16" s="7">
        <f>'2006-2007'!H39</f>
        <v>38631</v>
      </c>
      <c r="AP16" s="19">
        <f>'2006-2007'!I39</f>
        <v>96002155</v>
      </c>
      <c r="AQ16" s="1">
        <f t="shared" si="11"/>
        <v>2485.1066500996608</v>
      </c>
      <c r="AR16" s="7">
        <f>'2007-2008'!$J$39</f>
        <v>39618</v>
      </c>
      <c r="AS16" s="19">
        <f>'2007-2008'!$K$39</f>
        <v>104601786</v>
      </c>
      <c r="AT16" s="1">
        <f t="shared" si="12"/>
        <v>2640.2591246403149</v>
      </c>
      <c r="AU16" s="7">
        <f>'2008-2009'!$J$39</f>
        <v>43216</v>
      </c>
      <c r="AV16" s="19">
        <f>'2008-2009'!$K$39</f>
        <v>125469757</v>
      </c>
      <c r="AW16" s="1">
        <f t="shared" si="13"/>
        <v>2903.3172204738985</v>
      </c>
      <c r="AX16" s="7">
        <f>'2009-2010'!$J$39</f>
        <v>56216</v>
      </c>
      <c r="AY16" s="19">
        <f>'2009-2010'!$K$39</f>
        <v>195762181</v>
      </c>
      <c r="AZ16" s="1">
        <f t="shared" si="14"/>
        <v>3482.3214209477728</v>
      </c>
      <c r="BA16" s="7">
        <f>SUMIFS('2010-2011'!$H:$H,'2010-2011'!$A:$A,$A16)</f>
        <v>65401</v>
      </c>
      <c r="BB16" s="132">
        <f>SUMIFS('2010-2011'!$I:$I,'2010-2011'!$A:$A,$A16)</f>
        <v>241656108</v>
      </c>
      <c r="BC16" s="1">
        <f t="shared" si="15"/>
        <v>3694.9910246020704</v>
      </c>
      <c r="BD16" s="7">
        <f>'2011-2012'!$J$39</f>
        <v>66412</v>
      </c>
      <c r="BE16" s="19">
        <f>'2011-2012'!$K$39</f>
        <v>232499275</v>
      </c>
      <c r="BF16" s="1">
        <f t="shared" si="16"/>
        <v>3500.8624194422696</v>
      </c>
      <c r="BG16" s="7">
        <f>VLOOKUP(A16,'2012-2013'!$A:$K,10,FALSE)</f>
        <v>63211</v>
      </c>
      <c r="BH16" s="19">
        <f>VLOOKUP(A16,'2012-2013'!$A:$K,11,FALSE)</f>
        <v>222289937</v>
      </c>
      <c r="BI16" s="1">
        <f t="shared" si="17"/>
        <v>3516.6337662748574</v>
      </c>
      <c r="BJ16" s="7">
        <v>59836</v>
      </c>
      <c r="BK16" s="19">
        <v>212481677</v>
      </c>
      <c r="BL16" s="1">
        <v>3551.0675345945583</v>
      </c>
      <c r="BM16" s="7">
        <v>54834</v>
      </c>
      <c r="BN16" s="19">
        <v>196061148</v>
      </c>
      <c r="BO16" s="1">
        <v>3575.539774592406</v>
      </c>
      <c r="BP16" s="7">
        <v>49768</v>
      </c>
      <c r="BQ16" s="19">
        <v>179598720</v>
      </c>
      <c r="BR16" s="1">
        <v>3608.718855489471</v>
      </c>
      <c r="BS16" s="7">
        <v>47388</v>
      </c>
      <c r="BT16" s="211">
        <v>172107575</v>
      </c>
      <c r="BU16" s="1">
        <v>3631.8809614248335</v>
      </c>
      <c r="BV16" s="7">
        <v>44156</v>
      </c>
      <c r="BW16" s="211">
        <v>168401181</v>
      </c>
      <c r="BX16" s="1">
        <v>3813.7779916659119</v>
      </c>
    </row>
    <row r="17" spans="1:76" x14ac:dyDescent="0.2">
      <c r="A17" s="5" t="s">
        <v>36</v>
      </c>
      <c r="B17" s="7">
        <v>14470</v>
      </c>
      <c r="C17" s="22">
        <v>21812449</v>
      </c>
      <c r="D17" s="23">
        <f t="shared" si="0"/>
        <v>1507.4256392536281</v>
      </c>
      <c r="E17" s="7">
        <v>13744</v>
      </c>
      <c r="F17" s="1">
        <v>20547486</v>
      </c>
      <c r="G17" s="1">
        <f t="shared" si="1"/>
        <v>1495.0149883585564</v>
      </c>
      <c r="H17" s="7">
        <v>13531</v>
      </c>
      <c r="I17" s="1">
        <v>20229653</v>
      </c>
      <c r="J17" s="1">
        <f t="shared" si="2"/>
        <v>1495.0597147291405</v>
      </c>
      <c r="K17" s="7">
        <v>13203</v>
      </c>
      <c r="L17" s="1">
        <v>20532922</v>
      </c>
      <c r="M17" s="1">
        <f t="shared" si="3"/>
        <v>1555.1709459971219</v>
      </c>
      <c r="N17" s="7">
        <v>13131</v>
      </c>
      <c r="O17" s="1">
        <v>21801188</v>
      </c>
      <c r="P17" s="1">
        <f t="shared" si="4"/>
        <v>1660.2839083085828</v>
      </c>
      <c r="Q17" s="7">
        <v>13519</v>
      </c>
      <c r="R17" s="1">
        <f>24938709</f>
        <v>24938709</v>
      </c>
      <c r="S17" s="1">
        <f t="shared" si="5"/>
        <v>1844.7155115023299</v>
      </c>
      <c r="T17" s="7">
        <v>12999</v>
      </c>
      <c r="U17" s="1">
        <v>24930023</v>
      </c>
      <c r="V17" s="1">
        <f t="shared" si="6"/>
        <v>1917.8416032002463</v>
      </c>
      <c r="W17" s="7">
        <v>13055</v>
      </c>
      <c r="X17" s="1">
        <v>27170994</v>
      </c>
      <c r="Y17" s="1">
        <f t="shared" si="7"/>
        <v>2081.2710838759094</v>
      </c>
      <c r="Z17" s="7">
        <v>13055</v>
      </c>
      <c r="AA17" s="1">
        <v>27170994</v>
      </c>
      <c r="AB17" s="1">
        <v>2081.2710838759094</v>
      </c>
      <c r="AC17" s="7">
        <v>13644</v>
      </c>
      <c r="AD17" s="1">
        <v>31671370</v>
      </c>
      <c r="AE17" s="1">
        <v>2321.267223688068</v>
      </c>
      <c r="AF17" s="7">
        <f>'2003-2004'!H42</f>
        <v>15040</v>
      </c>
      <c r="AG17" s="19">
        <f>'2003-2004'!I42</f>
        <v>37674617</v>
      </c>
      <c r="AH17" s="1">
        <f t="shared" si="8"/>
        <v>2504.9612367021277</v>
      </c>
      <c r="AI17" s="7">
        <f>'2004-2005'!H42</f>
        <v>14741</v>
      </c>
      <c r="AJ17" s="19">
        <f>'2004-2005'!I42</f>
        <v>37187115</v>
      </c>
      <c r="AK17" s="1">
        <f t="shared" si="9"/>
        <v>2522.6996133233838</v>
      </c>
      <c r="AL17" s="7">
        <f>'2005-2006'!H42</f>
        <v>13165</v>
      </c>
      <c r="AM17" s="19">
        <f>'2005-2006'!I42</f>
        <v>32843297</v>
      </c>
      <c r="AN17" s="1">
        <f t="shared" si="10"/>
        <v>2494.7434105582984</v>
      </c>
      <c r="AO17" s="7">
        <f>'2006-2007'!H42</f>
        <v>12438</v>
      </c>
      <c r="AP17" s="19">
        <f>'2006-2007'!I42</f>
        <v>31201132</v>
      </c>
      <c r="AQ17" s="1">
        <f t="shared" si="11"/>
        <v>2508.5328831001771</v>
      </c>
      <c r="AR17" s="7">
        <f>'2007-2008'!$J$42</f>
        <v>12467</v>
      </c>
      <c r="AS17" s="19">
        <f>'2007-2008'!$K$42</f>
        <v>33412985</v>
      </c>
      <c r="AT17" s="1">
        <f t="shared" si="12"/>
        <v>2680.1143017566374</v>
      </c>
      <c r="AU17" s="7">
        <f>'2008-2009'!$J$42</f>
        <v>12179</v>
      </c>
      <c r="AV17" s="19">
        <f>'2008-2009'!$K$42</f>
        <v>37068001</v>
      </c>
      <c r="AW17" s="1">
        <f t="shared" si="13"/>
        <v>3043.5997208309386</v>
      </c>
      <c r="AX17" s="7">
        <f>'2009-2010'!$J$42</f>
        <v>14886</v>
      </c>
      <c r="AY17" s="19">
        <f>'2009-2010'!$K$42</f>
        <v>55537030</v>
      </c>
      <c r="AZ17" s="1">
        <f t="shared" si="14"/>
        <v>3730.8229208652424</v>
      </c>
      <c r="BA17" s="7">
        <f>SUMIFS('2010-2011'!$H:$H,'2010-2011'!$A:$A,$A17)</f>
        <v>15065</v>
      </c>
      <c r="BB17" s="132">
        <f>SUMIFS('2010-2011'!$I:$I,'2010-2011'!$A:$A,$A17)</f>
        <v>58382434</v>
      </c>
      <c r="BC17" s="1">
        <f t="shared" si="15"/>
        <v>3875.3690009956854</v>
      </c>
      <c r="BD17" s="7">
        <f>'2011-2012'!$J$42</f>
        <v>14350</v>
      </c>
      <c r="BE17" s="19">
        <f>'2011-2012'!$K$42</f>
        <v>52453381</v>
      </c>
      <c r="BF17" s="1">
        <f t="shared" si="16"/>
        <v>3655.2878745644598</v>
      </c>
      <c r="BG17" s="7">
        <f>VLOOKUP(A17,'2012-2013'!$A:$K,10,FALSE)</f>
        <v>13121</v>
      </c>
      <c r="BH17" s="19">
        <f>VLOOKUP(A17,'2012-2013'!$A:$K,11,FALSE)</f>
        <v>47860345</v>
      </c>
      <c r="BI17" s="1">
        <f t="shared" si="17"/>
        <v>3647.6141300205777</v>
      </c>
      <c r="BJ17" s="7">
        <v>12348</v>
      </c>
      <c r="BK17" s="19">
        <v>45644161</v>
      </c>
      <c r="BL17" s="1">
        <v>3696.4821023647555</v>
      </c>
      <c r="BM17" s="7">
        <v>11656</v>
      </c>
      <c r="BN17" s="19">
        <v>43356706</v>
      </c>
      <c r="BO17" s="1">
        <v>3719.6899450926562</v>
      </c>
      <c r="BP17" s="7">
        <v>10940</v>
      </c>
      <c r="BQ17" s="19">
        <v>41326123</v>
      </c>
      <c r="BR17" s="1">
        <v>3777.524954296161</v>
      </c>
      <c r="BS17" s="7">
        <v>10943</v>
      </c>
      <c r="BT17" s="211">
        <v>41553240</v>
      </c>
      <c r="BU17" s="1">
        <v>3797.2439002101801</v>
      </c>
      <c r="BV17" s="7">
        <v>11365</v>
      </c>
      <c r="BW17" s="211">
        <v>45823320</v>
      </c>
      <c r="BX17" s="1">
        <v>4031.9683238011439</v>
      </c>
    </row>
    <row r="18" spans="1:76" x14ac:dyDescent="0.2">
      <c r="A18" s="5" t="s">
        <v>37</v>
      </c>
      <c r="B18" s="7">
        <v>41541</v>
      </c>
      <c r="C18" s="22">
        <v>60997729</v>
      </c>
      <c r="D18" s="23">
        <f t="shared" si="0"/>
        <v>1468.3741123227655</v>
      </c>
      <c r="E18" s="7">
        <v>37133</v>
      </c>
      <c r="F18" s="1">
        <v>54094960</v>
      </c>
      <c r="G18" s="1">
        <f t="shared" si="1"/>
        <v>1456.7893787197372</v>
      </c>
      <c r="H18" s="7">
        <v>35600</v>
      </c>
      <c r="I18" s="1">
        <v>52109504</v>
      </c>
      <c r="J18" s="1">
        <f t="shared" si="2"/>
        <v>1463.7501123595505</v>
      </c>
      <c r="K18" s="7">
        <v>35175</v>
      </c>
      <c r="L18" s="1">
        <v>53719809</v>
      </c>
      <c r="M18" s="1">
        <f t="shared" si="3"/>
        <v>1527.2156076759061</v>
      </c>
      <c r="N18" s="7">
        <v>36025</v>
      </c>
      <c r="O18" s="1">
        <v>58823064</v>
      </c>
      <c r="P18" s="1">
        <f t="shared" si="4"/>
        <v>1632.840083275503</v>
      </c>
      <c r="Q18" s="7">
        <f>38206</f>
        <v>38206</v>
      </c>
      <c r="R18" s="1">
        <f>69023071</f>
        <v>69023071</v>
      </c>
      <c r="S18" s="1">
        <f t="shared" si="5"/>
        <v>1806.6029157723917</v>
      </c>
      <c r="T18" s="7">
        <v>39766</v>
      </c>
      <c r="U18" s="1">
        <v>73790091</v>
      </c>
      <c r="V18" s="1">
        <f t="shared" si="6"/>
        <v>1855.607579339134</v>
      </c>
      <c r="W18" s="7">
        <v>43801</v>
      </c>
      <c r="X18" s="1">
        <v>87344867</v>
      </c>
      <c r="Y18" s="1">
        <f t="shared" si="7"/>
        <v>1994.1295175909227</v>
      </c>
      <c r="Z18" s="7">
        <v>43801</v>
      </c>
      <c r="AA18" s="1">
        <v>87344867</v>
      </c>
      <c r="AB18" s="1">
        <v>1994.1295175909227</v>
      </c>
      <c r="AC18" s="7">
        <v>51630</v>
      </c>
      <c r="AD18" s="1">
        <v>116343213</v>
      </c>
      <c r="AE18" s="1">
        <v>2253.4033120278909</v>
      </c>
      <c r="AF18" s="7">
        <f>'2003-2004'!H45</f>
        <v>60784</v>
      </c>
      <c r="AG18" s="19">
        <f>'2003-2004'!I45</f>
        <v>148638666</v>
      </c>
      <c r="AH18" s="1">
        <f t="shared" si="8"/>
        <v>2445.3584166886021</v>
      </c>
      <c r="AI18" s="7">
        <f>'2004-2005'!H45</f>
        <v>62936</v>
      </c>
      <c r="AJ18" s="19">
        <f>'2004-2005'!I45</f>
        <v>154416018</v>
      </c>
      <c r="AK18" s="1">
        <f t="shared" si="9"/>
        <v>2453.540390237702</v>
      </c>
      <c r="AL18" s="7">
        <f>'2005-2006'!H45</f>
        <v>60352</v>
      </c>
      <c r="AM18" s="19">
        <f>'2005-2006'!I45</f>
        <v>146258727</v>
      </c>
      <c r="AN18" s="1">
        <f t="shared" si="10"/>
        <v>2423.4280056998941</v>
      </c>
      <c r="AO18" s="7">
        <f>'2006-2007'!H45</f>
        <v>58280</v>
      </c>
      <c r="AP18" s="19">
        <f>'2006-2007'!I45</f>
        <v>142405648</v>
      </c>
      <c r="AQ18" s="1">
        <f t="shared" si="11"/>
        <v>2443.4737131091283</v>
      </c>
      <c r="AR18" s="7">
        <f>'2007-2008'!$J$45</f>
        <v>62222</v>
      </c>
      <c r="AS18" s="19">
        <f>'2007-2008'!$K$45</f>
        <v>162354946</v>
      </c>
      <c r="AT18" s="1">
        <f t="shared" si="12"/>
        <v>2609.2852367329883</v>
      </c>
      <c r="AU18" s="7">
        <f>'2008-2009'!$J$45</f>
        <v>71899</v>
      </c>
      <c r="AV18" s="19">
        <f>'2008-2009'!$K$45</f>
        <v>210429900</v>
      </c>
      <c r="AW18" s="1">
        <f t="shared" si="13"/>
        <v>2926.7430701400576</v>
      </c>
      <c r="AX18" s="7">
        <f>'2009-2010'!$J$45</f>
        <v>99893</v>
      </c>
      <c r="AY18" s="19">
        <f>'2009-2010'!$K$45</f>
        <v>360895179</v>
      </c>
      <c r="AZ18" s="1">
        <f t="shared" si="14"/>
        <v>3612.817504730061</v>
      </c>
      <c r="BA18" s="7">
        <f>SUMIFS('2010-2011'!$H:$H,'2010-2011'!$A:$A,$A18)</f>
        <v>118706</v>
      </c>
      <c r="BB18" s="132">
        <f>SUMIFS('2010-2011'!$I:$I,'2010-2011'!$A:$A,$A18)</f>
        <v>449552460</v>
      </c>
      <c r="BC18" s="1">
        <f t="shared" si="15"/>
        <v>3787.1081495459371</v>
      </c>
      <c r="BD18" s="7">
        <f>'2011-2012'!$J$45</f>
        <v>124295</v>
      </c>
      <c r="BE18" s="19">
        <f>'2011-2012'!$K$45</f>
        <v>437415321</v>
      </c>
      <c r="BF18" s="1">
        <f t="shared" si="16"/>
        <v>3519.1706906955228</v>
      </c>
      <c r="BG18" s="7">
        <f>VLOOKUP(A18,'2012-2013'!$A:$K,10,FALSE)</f>
        <v>121189</v>
      </c>
      <c r="BH18" s="19">
        <f>VLOOKUP(A18,'2012-2013'!$A:$K,11,FALSE)</f>
        <v>429093630</v>
      </c>
      <c r="BI18" s="1">
        <f t="shared" si="17"/>
        <v>3540.6978356121431</v>
      </c>
      <c r="BJ18" s="7">
        <v>111791</v>
      </c>
      <c r="BK18" s="19">
        <v>399129784</v>
      </c>
      <c r="BL18" s="1">
        <v>3570.3212602087824</v>
      </c>
      <c r="BM18" s="7">
        <v>102024</v>
      </c>
      <c r="BN18" s="19">
        <v>365362756</v>
      </c>
      <c r="BO18" s="1">
        <v>3581.1451815259156</v>
      </c>
      <c r="BP18" s="7">
        <v>88817</v>
      </c>
      <c r="BQ18" s="19">
        <v>320237379</v>
      </c>
      <c r="BR18" s="1">
        <v>3605.5865318576398</v>
      </c>
      <c r="BS18" s="7">
        <v>80954</v>
      </c>
      <c r="BT18" s="211">
        <v>291196447</v>
      </c>
      <c r="BU18" s="1">
        <v>3597.0606393754479</v>
      </c>
      <c r="BV18" s="7">
        <v>77275</v>
      </c>
      <c r="BW18" s="211">
        <v>293272182</v>
      </c>
      <c r="BX18" s="1">
        <v>3795.1754383694597</v>
      </c>
    </row>
    <row r="19" spans="1:76" x14ac:dyDescent="0.2">
      <c r="A19" s="5" t="s">
        <v>38</v>
      </c>
      <c r="B19" s="7">
        <v>15172</v>
      </c>
      <c r="C19" s="22">
        <v>22215712</v>
      </c>
      <c r="D19" s="23">
        <f t="shared" si="0"/>
        <v>1464.2573161086211</v>
      </c>
      <c r="E19" s="7">
        <v>14805</v>
      </c>
      <c r="F19" s="1">
        <v>21586371</v>
      </c>
      <c r="G19" s="1">
        <f t="shared" si="1"/>
        <v>1458.0459979736574</v>
      </c>
      <c r="H19" s="7">
        <v>14057</v>
      </c>
      <c r="I19" s="1">
        <v>20600900</v>
      </c>
      <c r="J19" s="1">
        <f t="shared" si="2"/>
        <v>1465.5260724194352</v>
      </c>
      <c r="K19" s="7">
        <v>13739</v>
      </c>
      <c r="L19" s="1">
        <v>21114939</v>
      </c>
      <c r="M19" s="1">
        <f t="shared" si="3"/>
        <v>1536.861416405852</v>
      </c>
      <c r="N19" s="7">
        <v>13694</v>
      </c>
      <c r="O19" s="1">
        <v>22471422</v>
      </c>
      <c r="P19" s="1">
        <f t="shared" si="4"/>
        <v>1640.9684533372281</v>
      </c>
      <c r="Q19" s="7">
        <v>14199</v>
      </c>
      <c r="R19" s="1">
        <v>25721287</v>
      </c>
      <c r="S19" s="1">
        <f t="shared" si="5"/>
        <v>1811.4858088597789</v>
      </c>
      <c r="T19" s="7">
        <v>13604</v>
      </c>
      <c r="U19" s="1">
        <v>25396144</v>
      </c>
      <c r="V19" s="1">
        <f t="shared" si="6"/>
        <v>1866.8144663334313</v>
      </c>
      <c r="W19" s="7">
        <v>13909</v>
      </c>
      <c r="X19" s="1">
        <v>28344782</v>
      </c>
      <c r="Y19" s="1">
        <f t="shared" si="7"/>
        <v>2037.8734632252499</v>
      </c>
      <c r="Z19" s="7">
        <v>13909</v>
      </c>
      <c r="AA19" s="1">
        <v>28344782</v>
      </c>
      <c r="AB19" s="1">
        <v>2037.8734632252499</v>
      </c>
      <c r="AC19" s="7">
        <v>14968</v>
      </c>
      <c r="AD19" s="1">
        <v>34014327</v>
      </c>
      <c r="AE19" s="1">
        <v>2272.4697354355958</v>
      </c>
      <c r="AF19" s="7">
        <f>'2003-2004'!H50</f>
        <v>17569</v>
      </c>
      <c r="AG19" s="19">
        <f>'2003-2004'!I50</f>
        <v>42827780</v>
      </c>
      <c r="AH19" s="1">
        <f t="shared" si="8"/>
        <v>2437.6902498719337</v>
      </c>
      <c r="AI19" s="7">
        <f>'2004-2005'!H50</f>
        <v>17102</v>
      </c>
      <c r="AJ19" s="19">
        <f>'2004-2005'!I50</f>
        <v>42115205</v>
      </c>
      <c r="AK19" s="1">
        <f t="shared" si="9"/>
        <v>2462.589463220676</v>
      </c>
      <c r="AL19" s="7">
        <f>'2005-2006'!H50</f>
        <v>16101</v>
      </c>
      <c r="AM19" s="19">
        <f>'2005-2006'!I50</f>
        <v>38919692</v>
      </c>
      <c r="AN19" s="1">
        <f t="shared" si="10"/>
        <v>2417.2220358983914</v>
      </c>
      <c r="AO19" s="7">
        <f>'2006-2007'!H50</f>
        <v>16240</v>
      </c>
      <c r="AP19" s="19">
        <f>'2006-2007'!I50</f>
        <v>38875965</v>
      </c>
      <c r="AQ19" s="1">
        <f t="shared" si="11"/>
        <v>2393.840209359606</v>
      </c>
      <c r="AR19" s="7">
        <f>'2007-2008'!$J$50</f>
        <v>16573</v>
      </c>
      <c r="AS19" s="19">
        <f>'2007-2008'!$K$50</f>
        <v>43340716</v>
      </c>
      <c r="AT19" s="1">
        <f t="shared" si="12"/>
        <v>2615.1400470645026</v>
      </c>
      <c r="AU19" s="7">
        <f>'2008-2009'!$J$50</f>
        <v>17235</v>
      </c>
      <c r="AV19" s="19">
        <f>'2008-2009'!$K$50</f>
        <v>50296247</v>
      </c>
      <c r="AW19" s="1">
        <f t="shared" si="13"/>
        <v>2918.2620829706993</v>
      </c>
      <c r="AX19" s="7">
        <f>'2009-2010'!$J$50</f>
        <v>22605</v>
      </c>
      <c r="AY19" s="19">
        <f>'2009-2010'!$K$50</f>
        <v>80288607</v>
      </c>
      <c r="AZ19" s="1">
        <f t="shared" si="14"/>
        <v>3551.8074319840744</v>
      </c>
      <c r="BA19" s="7">
        <f>SUMIFS('2010-2011'!$H:$H,'2010-2011'!$A:$A,$A19)</f>
        <v>27822</v>
      </c>
      <c r="BB19" s="132">
        <f>SUMIFS('2010-2011'!$I:$I,'2010-2011'!$A:$A,$A19)</f>
        <v>101222133</v>
      </c>
      <c r="BC19" s="1">
        <f t="shared" si="15"/>
        <v>3638.2047660125081</v>
      </c>
      <c r="BD19" s="7">
        <f>'2011-2012'!$J$50</f>
        <v>29300</v>
      </c>
      <c r="BE19" s="19">
        <f>'2011-2012'!$K$50</f>
        <v>98673898</v>
      </c>
      <c r="BF19" s="1">
        <f t="shared" si="16"/>
        <v>3367.709829351536</v>
      </c>
      <c r="BG19" s="7">
        <f>VLOOKUP(A19,'2012-2013'!$A:$K,10,FALSE)</f>
        <v>28989</v>
      </c>
      <c r="BH19" s="19">
        <f>VLOOKUP(A19,'2012-2013'!$A:$K,11,FALSE)</f>
        <v>96038611</v>
      </c>
      <c r="BI19" s="1">
        <f t="shared" si="17"/>
        <v>3312.9328710890336</v>
      </c>
      <c r="BJ19" s="7">
        <v>28569</v>
      </c>
      <c r="BK19" s="19">
        <v>96585524</v>
      </c>
      <c r="BL19" s="1">
        <v>3380.7807063600408</v>
      </c>
      <c r="BM19" s="7">
        <v>25400</v>
      </c>
      <c r="BN19" s="19">
        <v>88624729</v>
      </c>
      <c r="BO19" s="1">
        <v>3489.162559055118</v>
      </c>
      <c r="BP19" s="7">
        <v>21594</v>
      </c>
      <c r="BQ19" s="19">
        <v>75036792</v>
      </c>
      <c r="BR19" s="1">
        <v>3474.8908030008338</v>
      </c>
      <c r="BS19" s="7">
        <v>19812</v>
      </c>
      <c r="BT19" s="211">
        <v>70005550</v>
      </c>
      <c r="BU19" s="1">
        <v>3533.4923278820916</v>
      </c>
      <c r="BV19" s="7">
        <v>19066</v>
      </c>
      <c r="BW19" s="211">
        <v>72554706</v>
      </c>
      <c r="BX19" s="1">
        <v>3805.4498059372704</v>
      </c>
    </row>
    <row r="20" spans="1:76" x14ac:dyDescent="0.2">
      <c r="A20" s="5" t="s">
        <v>39</v>
      </c>
      <c r="B20" s="7">
        <v>44779</v>
      </c>
      <c r="C20" s="22">
        <v>62945620</v>
      </c>
      <c r="D20" s="23">
        <f t="shared" si="0"/>
        <v>1405.6950802831684</v>
      </c>
      <c r="E20" s="7">
        <v>42144</v>
      </c>
      <c r="F20" s="1">
        <v>59342036</v>
      </c>
      <c r="G20" s="1">
        <f t="shared" si="1"/>
        <v>1408.0779233105543</v>
      </c>
      <c r="H20" s="7">
        <v>39570</v>
      </c>
      <c r="I20" s="1">
        <v>55243100</v>
      </c>
      <c r="J20" s="1">
        <f t="shared" si="2"/>
        <v>1396.085418246146</v>
      </c>
      <c r="K20" s="7">
        <v>38438</v>
      </c>
      <c r="L20" s="1">
        <v>55343442</v>
      </c>
      <c r="M20" s="1">
        <f t="shared" si="3"/>
        <v>1439.8106561215463</v>
      </c>
      <c r="N20" s="7">
        <v>38741</v>
      </c>
      <c r="O20" s="1">
        <v>59940569</v>
      </c>
      <c r="P20" s="1">
        <f t="shared" si="4"/>
        <v>1547.212746186211</v>
      </c>
      <c r="Q20" s="7">
        <v>40866</v>
      </c>
      <c r="R20" s="1">
        <v>71322122</v>
      </c>
      <c r="S20" s="1">
        <f t="shared" si="5"/>
        <v>1745.2679978466206</v>
      </c>
      <c r="T20" s="7">
        <v>40722</v>
      </c>
      <c r="U20" s="1">
        <v>73641134</v>
      </c>
      <c r="V20" s="1">
        <f t="shared" si="6"/>
        <v>1808.3869652767546</v>
      </c>
      <c r="W20" s="7">
        <v>43928</v>
      </c>
      <c r="X20" s="1">
        <v>85805610</v>
      </c>
      <c r="Y20" s="1">
        <f t="shared" si="7"/>
        <v>1953.3238481150975</v>
      </c>
      <c r="Z20" s="7">
        <v>43928</v>
      </c>
      <c r="AA20" s="1">
        <v>85805610</v>
      </c>
      <c r="AB20" s="1">
        <v>1953.3238481150975</v>
      </c>
      <c r="AC20" s="7">
        <v>50167</v>
      </c>
      <c r="AD20" s="1">
        <v>110074594</v>
      </c>
      <c r="AE20" s="1">
        <v>2194.1633743297389</v>
      </c>
      <c r="AF20" s="7">
        <f>'2003-2004'!H53</f>
        <v>61499</v>
      </c>
      <c r="AG20" s="19">
        <f>'2003-2004'!I53</f>
        <v>150114377</v>
      </c>
      <c r="AH20" s="1">
        <f t="shared" si="8"/>
        <v>2440.9238686807917</v>
      </c>
      <c r="AI20" s="7">
        <f>'2004-2005'!H53</f>
        <v>9030</v>
      </c>
      <c r="AJ20" s="19">
        <f>'2004-2005'!I53</f>
        <v>21193220</v>
      </c>
      <c r="AK20" s="1">
        <f t="shared" si="9"/>
        <v>2346.9789590254704</v>
      </c>
      <c r="AL20" s="7">
        <f>'2005-2006'!H53</f>
        <v>59792</v>
      </c>
      <c r="AM20" s="19">
        <f>'2005-2006'!I53</f>
        <v>143580224</v>
      </c>
      <c r="AN20" s="1">
        <f t="shared" si="10"/>
        <v>2401.3283382392292</v>
      </c>
      <c r="AO20" s="7">
        <f>'2006-2007'!H53</f>
        <v>56619</v>
      </c>
      <c r="AP20" s="19">
        <f>'2006-2007'!I53</f>
        <v>134973380</v>
      </c>
      <c r="AQ20" s="1">
        <f t="shared" si="11"/>
        <v>2383.8884473409985</v>
      </c>
      <c r="AR20" s="7">
        <f>'2007-2008'!$J$53</f>
        <v>56328</v>
      </c>
      <c r="AS20" s="19">
        <f>'2007-2008'!$K$53</f>
        <v>142408785</v>
      </c>
      <c r="AT20" s="1">
        <f t="shared" si="12"/>
        <v>2528.2059544098852</v>
      </c>
      <c r="AU20" s="7">
        <f>'2008-2009'!$J$53</f>
        <v>62478</v>
      </c>
      <c r="AV20" s="19">
        <f>'2008-2009'!$K$53</f>
        <v>178941932</v>
      </c>
      <c r="AW20" s="1">
        <f t="shared" si="13"/>
        <v>2864.0790678318767</v>
      </c>
      <c r="AX20" s="7">
        <f>'2009-2010'!$J$53</f>
        <v>89866</v>
      </c>
      <c r="AY20" s="19">
        <f>'2009-2010'!$K$53</f>
        <v>333727622</v>
      </c>
      <c r="AZ20" s="1">
        <f t="shared" si="14"/>
        <v>3713.6138472837338</v>
      </c>
      <c r="BA20" s="7">
        <f>SUMIFS('2010-2011'!$H:$H,'2010-2011'!$A:$A,$A20)</f>
        <v>111745</v>
      </c>
      <c r="BB20" s="132">
        <f>SUMIFS('2010-2011'!$I:$I,'2010-2011'!$A:$A,$A20)</f>
        <v>435126814</v>
      </c>
      <c r="BC20" s="1">
        <f t="shared" si="15"/>
        <v>3893.9264754575147</v>
      </c>
      <c r="BD20" s="7">
        <f>'2011-2012'!$J$53</f>
        <v>119853</v>
      </c>
      <c r="BE20" s="19">
        <f>'2011-2012'!$K$53</f>
        <v>426261143</v>
      </c>
      <c r="BF20" s="1">
        <f t="shared" si="16"/>
        <v>3556.532944523708</v>
      </c>
      <c r="BG20" s="7">
        <f>VLOOKUP(A20,'2012-2013'!$A:$K,10,FALSE)</f>
        <v>120257</v>
      </c>
      <c r="BH20" s="19">
        <f>VLOOKUP(A20,'2012-2013'!$A:$K,11,FALSE)</f>
        <v>432384650</v>
      </c>
      <c r="BI20" s="1">
        <f t="shared" si="17"/>
        <v>3595.5050433654592</v>
      </c>
      <c r="BJ20" s="7">
        <v>112228</v>
      </c>
      <c r="BK20" s="19">
        <v>408279189</v>
      </c>
      <c r="BL20" s="1">
        <v>3637.9440870371031</v>
      </c>
      <c r="BM20" s="7">
        <v>113591</v>
      </c>
      <c r="BN20" s="19">
        <v>416049289</v>
      </c>
      <c r="BO20" s="1">
        <v>3662.6958913998469</v>
      </c>
      <c r="BP20" s="7">
        <v>111880</v>
      </c>
      <c r="BQ20" s="19">
        <v>413401957</v>
      </c>
      <c r="BR20" s="1">
        <v>3695.0478816589202</v>
      </c>
      <c r="BS20" s="7">
        <v>113902</v>
      </c>
      <c r="BT20" s="211">
        <v>419764593</v>
      </c>
      <c r="BU20" s="1">
        <v>3685.3136292602412</v>
      </c>
      <c r="BV20" s="7">
        <v>125681</v>
      </c>
      <c r="BW20" s="211">
        <v>514287995</v>
      </c>
      <c r="BX20" s="1">
        <v>4092.0106857838496</v>
      </c>
    </row>
    <row r="21" spans="1:76" x14ac:dyDescent="0.2">
      <c r="A21" s="5" t="s">
        <v>40</v>
      </c>
      <c r="B21" s="7">
        <v>62846</v>
      </c>
      <c r="C21" s="22">
        <v>94573984</v>
      </c>
      <c r="D21" s="23">
        <f t="shared" si="0"/>
        <v>1504.8528784648188</v>
      </c>
      <c r="E21" s="7">
        <v>63844</v>
      </c>
      <c r="F21" s="1">
        <v>95946926</v>
      </c>
      <c r="G21" s="1">
        <f t="shared" si="1"/>
        <v>1502.8338763235386</v>
      </c>
      <c r="H21" s="7">
        <v>65096</v>
      </c>
      <c r="I21" s="1">
        <v>98978259</v>
      </c>
      <c r="J21" s="1">
        <f t="shared" si="2"/>
        <v>1520.4967893572571</v>
      </c>
      <c r="K21" s="7">
        <v>66775</v>
      </c>
      <c r="L21" s="1">
        <v>105861401</v>
      </c>
      <c r="M21" s="1">
        <f t="shared" si="3"/>
        <v>1585.3448296518159</v>
      </c>
      <c r="N21" s="7">
        <v>66792</v>
      </c>
      <c r="O21" s="1">
        <v>113187841</v>
      </c>
      <c r="P21" s="1">
        <f t="shared" si="4"/>
        <v>1694.6317073901066</v>
      </c>
      <c r="Q21" s="7">
        <v>67008</v>
      </c>
      <c r="R21" s="1">
        <v>124344325</v>
      </c>
      <c r="S21" s="1">
        <f t="shared" si="5"/>
        <v>1855.6638759551099</v>
      </c>
      <c r="T21" s="7">
        <v>65124</v>
      </c>
      <c r="U21" s="1">
        <v>122211307</v>
      </c>
      <c r="V21" s="1">
        <f t="shared" si="6"/>
        <v>1876.5939899269088</v>
      </c>
      <c r="W21" s="7">
        <v>67391</v>
      </c>
      <c r="X21" s="1">
        <v>134195788</v>
      </c>
      <c r="Y21" s="1">
        <f t="shared" si="7"/>
        <v>1991.3013310382692</v>
      </c>
      <c r="Z21" s="7">
        <v>67391</v>
      </c>
      <c r="AA21" s="1">
        <v>134195788</v>
      </c>
      <c r="AB21" s="1">
        <v>1991.3013310382692</v>
      </c>
      <c r="AC21" s="7">
        <v>73726</v>
      </c>
      <c r="AD21" s="1">
        <v>165309477</v>
      </c>
      <c r="AE21" s="1">
        <v>2242.2141035726881</v>
      </c>
      <c r="AF21" s="7">
        <f>'2003-2004'!H56</f>
        <v>85940</v>
      </c>
      <c r="AG21" s="19">
        <f>'2003-2004'!I56</f>
        <v>207062385</v>
      </c>
      <c r="AH21" s="1">
        <f t="shared" si="8"/>
        <v>2409.3831161275307</v>
      </c>
      <c r="AI21" s="7">
        <f>'2004-2005'!H56</f>
        <v>37743</v>
      </c>
      <c r="AJ21" s="19">
        <f>'2004-2005'!I56</f>
        <v>99132269</v>
      </c>
      <c r="AK21" s="1">
        <f t="shared" si="9"/>
        <v>2626.5074053466869</v>
      </c>
      <c r="AL21" s="7">
        <f>'2005-2006'!H56</f>
        <v>80505</v>
      </c>
      <c r="AM21" s="19">
        <f>'2005-2006'!I56</f>
        <v>194088565</v>
      </c>
      <c r="AN21" s="1">
        <f t="shared" si="10"/>
        <v>2410.8883299173963</v>
      </c>
      <c r="AO21" s="7">
        <f>'2006-2007'!H56</f>
        <v>77932</v>
      </c>
      <c r="AP21" s="19">
        <f>'2006-2007'!I56</f>
        <v>188103504</v>
      </c>
      <c r="AQ21" s="1">
        <f t="shared" si="11"/>
        <v>2413.6876251090694</v>
      </c>
      <c r="AR21" s="7">
        <f>'2007-2008'!$J$56</f>
        <v>81533</v>
      </c>
      <c r="AS21" s="19">
        <f>'2007-2008'!$K$56</f>
        <v>210306792</v>
      </c>
      <c r="AT21" s="1">
        <f t="shared" si="12"/>
        <v>2579.4070131112558</v>
      </c>
      <c r="AU21" s="7">
        <f>'2008-2009'!$J$56</f>
        <v>90271</v>
      </c>
      <c r="AV21" s="19">
        <f>'2008-2009'!$K$56</f>
        <v>262849478</v>
      </c>
      <c r="AW21" s="1">
        <f t="shared" si="13"/>
        <v>2911.7820562528386</v>
      </c>
      <c r="AX21" s="7">
        <f>'2009-2010'!$J$56</f>
        <v>120053</v>
      </c>
      <c r="AY21" s="19">
        <f>'2009-2010'!$K$56</f>
        <v>431482089</v>
      </c>
      <c r="AZ21" s="1">
        <f t="shared" si="14"/>
        <v>3594.0966822986516</v>
      </c>
      <c r="BA21" s="7">
        <f>SUMIFS('2010-2011'!$H:$H,'2010-2011'!$A:$A,$A21)</f>
        <v>137281</v>
      </c>
      <c r="BB21" s="132">
        <f>SUMIFS('2010-2011'!$I:$I,'2010-2011'!$A:$A,$A21)</f>
        <v>512876759</v>
      </c>
      <c r="BC21" s="1">
        <f t="shared" si="15"/>
        <v>3735.9631631471216</v>
      </c>
      <c r="BD21" s="7">
        <f>'2011-2012'!$J$56</f>
        <v>139032</v>
      </c>
      <c r="BE21" s="19">
        <f>'2011-2012'!$K$56</f>
        <v>490984981</v>
      </c>
      <c r="BF21" s="1">
        <f t="shared" si="16"/>
        <v>3531.4530539731859</v>
      </c>
      <c r="BG21" s="7">
        <f>VLOOKUP(A21,'2012-2013'!$A:$K,10,FALSE)</f>
        <v>137363</v>
      </c>
      <c r="BH21" s="19">
        <f>VLOOKUP(A21,'2012-2013'!$A:$K,11,FALSE)</f>
        <v>490038401</v>
      </c>
      <c r="BI21" s="1">
        <f t="shared" si="17"/>
        <v>3567.4701411588271</v>
      </c>
      <c r="BJ21" s="7">
        <v>131467</v>
      </c>
      <c r="BK21" s="19">
        <v>476215595</v>
      </c>
      <c r="BL21" s="1">
        <v>3622.3203921896747</v>
      </c>
      <c r="BM21" s="7">
        <v>124709</v>
      </c>
      <c r="BN21" s="19">
        <v>458436981</v>
      </c>
      <c r="BO21" s="1">
        <v>3676.0537010159651</v>
      </c>
      <c r="BP21" s="7">
        <v>112682</v>
      </c>
      <c r="BQ21" s="19">
        <v>417903925</v>
      </c>
      <c r="BR21" s="1">
        <v>3708.7017003603059</v>
      </c>
      <c r="BS21" s="7">
        <v>104770</v>
      </c>
      <c r="BT21" s="211">
        <v>389336847</v>
      </c>
      <c r="BU21" s="1">
        <v>3716.1100219528489</v>
      </c>
      <c r="BV21" s="7">
        <v>104023</v>
      </c>
      <c r="BW21" s="211">
        <v>414567141</v>
      </c>
      <c r="BX21" s="1">
        <v>3985.3411360949021</v>
      </c>
    </row>
    <row r="22" spans="1:76" x14ac:dyDescent="0.2">
      <c r="A22" s="5" t="s">
        <v>41</v>
      </c>
      <c r="B22" s="7">
        <v>12635</v>
      </c>
      <c r="C22" s="22">
        <v>19510823</v>
      </c>
      <c r="D22" s="23">
        <f t="shared" si="0"/>
        <v>1544.188603086664</v>
      </c>
      <c r="E22" s="7">
        <v>7935</v>
      </c>
      <c r="F22" s="1">
        <v>11664399</v>
      </c>
      <c r="G22" s="1">
        <f t="shared" si="1"/>
        <v>1469.9935727788279</v>
      </c>
      <c r="H22" s="7">
        <v>7460</v>
      </c>
      <c r="I22" s="1">
        <v>11077071</v>
      </c>
      <c r="J22" s="1">
        <f t="shared" si="2"/>
        <v>1484.8620643431636</v>
      </c>
      <c r="K22" s="7">
        <v>7293</v>
      </c>
      <c r="L22" s="1">
        <v>11299376</v>
      </c>
      <c r="M22" s="1">
        <f t="shared" si="3"/>
        <v>1549.3453996983408</v>
      </c>
      <c r="N22" s="7">
        <v>7245</v>
      </c>
      <c r="O22" s="1">
        <v>12136136</v>
      </c>
      <c r="P22" s="1">
        <f t="shared" si="4"/>
        <v>1675.1050379572118</v>
      </c>
      <c r="Q22" s="7">
        <v>7200</v>
      </c>
      <c r="R22" s="1">
        <v>13220472</v>
      </c>
      <c r="S22" s="1">
        <f t="shared" si="5"/>
        <v>1836.1766666666667</v>
      </c>
      <c r="T22" s="7">
        <v>7026</v>
      </c>
      <c r="U22" s="1">
        <v>13169216</v>
      </c>
      <c r="V22" s="1">
        <f t="shared" si="6"/>
        <v>1874.354682607458</v>
      </c>
      <c r="W22" s="7">
        <v>7027</v>
      </c>
      <c r="X22" s="1">
        <v>14116985</v>
      </c>
      <c r="Y22" s="1">
        <f t="shared" si="7"/>
        <v>2008.9632844741711</v>
      </c>
      <c r="Z22" s="7">
        <v>7027</v>
      </c>
      <c r="AA22" s="1">
        <v>14116985</v>
      </c>
      <c r="AB22" s="1">
        <v>2008.9632844741711</v>
      </c>
      <c r="AC22" s="7">
        <v>7479</v>
      </c>
      <c r="AD22" s="1">
        <v>17131686</v>
      </c>
      <c r="AE22" s="1">
        <v>2290.6385880465305</v>
      </c>
      <c r="AF22" s="7">
        <f>'2003-2004'!H59</f>
        <v>8945</v>
      </c>
      <c r="AG22" s="19">
        <f>'2003-2004'!I59</f>
        <v>21714771</v>
      </c>
      <c r="AH22" s="1">
        <f t="shared" si="8"/>
        <v>2427.5875908328676</v>
      </c>
      <c r="AI22" s="7">
        <f>'2004-2005'!H59</f>
        <v>1074</v>
      </c>
      <c r="AJ22" s="19">
        <f>'2004-2005'!I59</f>
        <v>2698170</v>
      </c>
      <c r="AK22" s="1">
        <f t="shared" si="9"/>
        <v>2512.2625698324023</v>
      </c>
      <c r="AL22" s="7">
        <f>'2005-2006'!H59</f>
        <v>8293</v>
      </c>
      <c r="AM22" s="19">
        <f>'2005-2006'!I59</f>
        <v>20221294</v>
      </c>
      <c r="AN22" s="1">
        <f t="shared" si="10"/>
        <v>2438.3569275292416</v>
      </c>
      <c r="AO22" s="7">
        <f>'2006-2007'!H59</f>
        <v>7338</v>
      </c>
      <c r="AP22" s="19">
        <f>'2006-2007'!I59</f>
        <v>17930074</v>
      </c>
      <c r="AQ22" s="1">
        <f t="shared" si="11"/>
        <v>2443.4551648950669</v>
      </c>
      <c r="AR22" s="7">
        <f>'2007-2008'!$J$59</f>
        <v>7925</v>
      </c>
      <c r="AS22" s="19">
        <f>'2007-2008'!$K$59</f>
        <v>20806351</v>
      </c>
      <c r="AT22" s="1">
        <f t="shared" si="12"/>
        <v>2625.4070662460567</v>
      </c>
      <c r="AU22" s="7">
        <f>'2008-2009'!$J$59</f>
        <v>7949</v>
      </c>
      <c r="AV22" s="19">
        <f>'2008-2009'!$K$59</f>
        <v>23411592</v>
      </c>
      <c r="AW22" s="1">
        <f t="shared" si="13"/>
        <v>2945.2248081519688</v>
      </c>
      <c r="AX22" s="7">
        <f>'2009-2010'!$J$59</f>
        <v>11071</v>
      </c>
      <c r="AY22" s="19">
        <f>'2009-2010'!$K$59</f>
        <v>40506938</v>
      </c>
      <c r="AZ22" s="1">
        <f t="shared" si="14"/>
        <v>3658.8328064312168</v>
      </c>
      <c r="BA22" s="7">
        <f>SUMIFS('2010-2011'!$H:$H,'2010-2011'!$A:$A,$A22)</f>
        <v>13988</v>
      </c>
      <c r="BB22" s="132">
        <f>SUMIFS('2010-2011'!$I:$I,'2010-2011'!$A:$A,$A22)</f>
        <v>53239666</v>
      </c>
      <c r="BC22" s="1">
        <f t="shared" si="15"/>
        <v>3806.0956534172146</v>
      </c>
      <c r="BD22" s="7">
        <f>'2011-2012'!$J$59</f>
        <v>13127</v>
      </c>
      <c r="BE22" s="19">
        <f>'2011-2012'!$K$59</f>
        <v>46549529</v>
      </c>
      <c r="BF22" s="1">
        <f t="shared" si="16"/>
        <v>3546.0904243162945</v>
      </c>
      <c r="BG22" s="7">
        <f>VLOOKUP(A22,'2012-2013'!$A:$K,10,FALSE)</f>
        <v>12593</v>
      </c>
      <c r="BH22" s="19">
        <f>VLOOKUP(A22,'2012-2013'!$A:$K,11,FALSE)</f>
        <v>44056654</v>
      </c>
      <c r="BI22" s="1">
        <f t="shared" si="17"/>
        <v>3498.5034543000079</v>
      </c>
      <c r="BJ22" s="7">
        <v>10369</v>
      </c>
      <c r="BK22" s="19">
        <v>36747305</v>
      </c>
      <c r="BL22" s="1">
        <v>3543.9584337930369</v>
      </c>
      <c r="BM22" s="7">
        <v>8677</v>
      </c>
      <c r="BN22" s="19">
        <v>31361973</v>
      </c>
      <c r="BO22" s="1">
        <v>3614.3797395413162</v>
      </c>
      <c r="BP22" s="7">
        <v>7709</v>
      </c>
      <c r="BQ22" s="19">
        <v>27889122</v>
      </c>
      <c r="BR22" s="1">
        <v>3617.7353742379037</v>
      </c>
      <c r="BS22" s="7">
        <v>7700</v>
      </c>
      <c r="BT22" s="211">
        <v>28061691</v>
      </c>
      <c r="BU22" s="1">
        <v>3644.3754545454544</v>
      </c>
      <c r="BV22" s="7">
        <v>7545</v>
      </c>
      <c r="BW22" s="211">
        <v>29486942</v>
      </c>
      <c r="BX22" s="1">
        <v>3908.143406229291</v>
      </c>
    </row>
    <row r="23" spans="1:76" x14ac:dyDescent="0.2">
      <c r="A23" s="5" t="s">
        <v>228</v>
      </c>
      <c r="B23" s="126" t="s">
        <v>229</v>
      </c>
      <c r="C23" s="127" t="s">
        <v>229</v>
      </c>
      <c r="D23" s="128" t="s">
        <v>229</v>
      </c>
      <c r="E23" s="126" t="s">
        <v>229</v>
      </c>
      <c r="F23" s="127" t="s">
        <v>229</v>
      </c>
      <c r="G23" s="128" t="s">
        <v>229</v>
      </c>
      <c r="H23" s="126" t="s">
        <v>229</v>
      </c>
      <c r="I23" s="127" t="s">
        <v>229</v>
      </c>
      <c r="J23" s="128" t="s">
        <v>229</v>
      </c>
      <c r="K23" s="126" t="s">
        <v>229</v>
      </c>
      <c r="L23" s="127" t="s">
        <v>229</v>
      </c>
      <c r="M23" s="128" t="s">
        <v>229</v>
      </c>
      <c r="N23" s="126" t="s">
        <v>229</v>
      </c>
      <c r="O23" s="127" t="s">
        <v>229</v>
      </c>
      <c r="P23" s="128" t="s">
        <v>229</v>
      </c>
      <c r="Q23" s="126" t="s">
        <v>229</v>
      </c>
      <c r="R23" s="127" t="s">
        <v>229</v>
      </c>
      <c r="S23" s="128" t="s">
        <v>229</v>
      </c>
      <c r="T23" s="126" t="s">
        <v>229</v>
      </c>
      <c r="U23" s="127" t="s">
        <v>229</v>
      </c>
      <c r="V23" s="128" t="s">
        <v>229</v>
      </c>
      <c r="W23" s="126" t="s">
        <v>229</v>
      </c>
      <c r="X23" s="127" t="s">
        <v>229</v>
      </c>
      <c r="Y23" s="128" t="s">
        <v>229</v>
      </c>
      <c r="Z23" s="126" t="s">
        <v>229</v>
      </c>
      <c r="AA23" s="127" t="s">
        <v>229</v>
      </c>
      <c r="AB23" s="128" t="s">
        <v>229</v>
      </c>
      <c r="AC23" s="126" t="s">
        <v>229</v>
      </c>
      <c r="AD23" s="127" t="s">
        <v>229</v>
      </c>
      <c r="AE23" s="128" t="s">
        <v>229</v>
      </c>
      <c r="AF23" s="7">
        <f>'2003-2004'!H66</f>
        <v>544</v>
      </c>
      <c r="AG23" s="19">
        <f>'2003-2004'!I66</f>
        <v>1487109</v>
      </c>
      <c r="AH23" s="1">
        <f t="shared" ref="AH23" si="18">AG23/AF23</f>
        <v>2733.65625</v>
      </c>
      <c r="AI23" s="7">
        <f>'2004-2005'!H65</f>
        <v>425</v>
      </c>
      <c r="AJ23" s="19">
        <f>'2004-2005'!I65</f>
        <v>1122064</v>
      </c>
      <c r="AK23" s="1">
        <f t="shared" ref="AK23:AK24" si="19">AJ23/AI23</f>
        <v>2640.150588235294</v>
      </c>
      <c r="AL23" s="7">
        <f>'2005-2006'!H66</f>
        <v>536</v>
      </c>
      <c r="AM23" s="19">
        <f>'2005-2006'!I66</f>
        <v>1417375</v>
      </c>
      <c r="AN23" s="1">
        <f t="shared" ref="AN23" si="20">AM23/AL23</f>
        <v>2644.3563432835822</v>
      </c>
      <c r="AO23" s="7">
        <f>'2006-2007'!H66</f>
        <v>509</v>
      </c>
      <c r="AP23" s="19">
        <f>'2006-2007'!I66</f>
        <v>1343887</v>
      </c>
      <c r="AQ23" s="1">
        <f t="shared" ref="AQ23" si="21">AP23/AO23</f>
        <v>2640.2495088408646</v>
      </c>
      <c r="AR23" s="7">
        <f>'2007-2008'!$J$66</f>
        <v>562</v>
      </c>
      <c r="AS23" s="19">
        <f>'2007-2008'!$K$66</f>
        <v>1541355</v>
      </c>
      <c r="AT23" s="1">
        <f t="shared" ref="AT23" si="22">AS23/AR23</f>
        <v>2742.6245551601423</v>
      </c>
      <c r="AU23" s="7">
        <f>'2008-2009'!$J$66</f>
        <v>548</v>
      </c>
      <c r="AV23" s="19">
        <f>'2008-2009'!$K$66</f>
        <v>1609245</v>
      </c>
      <c r="AW23" s="1">
        <f t="shared" ref="AW23" si="23">AV23/AU23</f>
        <v>2936.5784671532847</v>
      </c>
      <c r="AX23" s="7">
        <f>'2009-2010'!$J$66</f>
        <v>712</v>
      </c>
      <c r="AY23" s="19">
        <f>'2009-2010'!$K$66</f>
        <v>2623199</v>
      </c>
      <c r="AZ23" s="1">
        <f t="shared" ref="AZ23" si="24">AY23/AX23</f>
        <v>3684.2682584269664</v>
      </c>
      <c r="BA23" s="7">
        <f>SUMIFS('2010-2011'!$H:$H,'2010-2011'!$A:$A,$A23)</f>
        <v>898</v>
      </c>
      <c r="BB23" s="132">
        <f>SUMIFS('2010-2011'!$I:$I,'2010-2011'!$A:$A,$A23)</f>
        <v>3662817</v>
      </c>
      <c r="BC23" s="1">
        <f t="shared" si="15"/>
        <v>4078.8608017817373</v>
      </c>
      <c r="BD23" s="7">
        <f>'2011-2012'!$J$66</f>
        <v>990</v>
      </c>
      <c r="BE23" s="19">
        <f>'2011-2012'!$K$66</f>
        <v>4026999</v>
      </c>
      <c r="BF23" s="1">
        <f t="shared" si="16"/>
        <v>4067.6757575757574</v>
      </c>
      <c r="BG23" s="7">
        <f>'2012-2013'!J63</f>
        <v>1058</v>
      </c>
      <c r="BH23" s="19">
        <f>'2012-2013'!K63</f>
        <v>4365508</v>
      </c>
      <c r="BI23" s="1">
        <f t="shared" si="17"/>
        <v>4126.1890359168247</v>
      </c>
      <c r="BJ23" s="7">
        <v>1005</v>
      </c>
      <c r="BK23" s="19">
        <v>4063635</v>
      </c>
      <c r="BL23" s="1">
        <v>4043.4179104477612</v>
      </c>
      <c r="BM23" s="7">
        <v>1018</v>
      </c>
      <c r="BN23" s="19">
        <v>4203383</v>
      </c>
      <c r="BO23" s="1">
        <v>4129.0599214145386</v>
      </c>
      <c r="BP23" s="7">
        <v>935</v>
      </c>
      <c r="BQ23" s="7">
        <v>3933154</v>
      </c>
      <c r="BR23" s="1">
        <v>4206.5818181818186</v>
      </c>
      <c r="BS23" s="7">
        <v>897</v>
      </c>
      <c r="BT23" s="211">
        <v>3782222</v>
      </c>
      <c r="BU23" s="1">
        <v>4216.523968784838</v>
      </c>
      <c r="BV23" s="7">
        <v>980</v>
      </c>
      <c r="BW23" s="211">
        <v>3782222</v>
      </c>
      <c r="BX23" s="1">
        <v>3859.4102040816329</v>
      </c>
    </row>
    <row r="24" spans="1:76" x14ac:dyDescent="0.2">
      <c r="A24" s="5" t="s">
        <v>248</v>
      </c>
      <c r="B24" s="126"/>
      <c r="C24" s="127"/>
      <c r="D24" s="127"/>
      <c r="E24" s="126"/>
      <c r="F24" s="127"/>
      <c r="G24" s="127"/>
      <c r="H24" s="126"/>
      <c r="I24" s="127"/>
      <c r="J24" s="127"/>
      <c r="K24" s="126"/>
      <c r="L24" s="127"/>
      <c r="M24" s="127"/>
      <c r="N24" s="126"/>
      <c r="O24" s="127"/>
      <c r="P24" s="127"/>
      <c r="Q24" s="126"/>
      <c r="R24" s="127"/>
      <c r="S24" s="127"/>
      <c r="T24" s="126"/>
      <c r="U24" s="127"/>
      <c r="V24" s="127"/>
      <c r="W24" s="126"/>
      <c r="X24" s="127"/>
      <c r="Y24" s="127"/>
      <c r="Z24" s="126"/>
      <c r="AA24" s="127"/>
      <c r="AB24" s="127"/>
      <c r="AC24" s="126"/>
      <c r="AD24" s="127"/>
      <c r="AE24" s="127"/>
      <c r="AF24" s="7">
        <f>'2003-2004'!H63</f>
        <v>2612</v>
      </c>
      <c r="AG24" s="19">
        <f>'2003-2004'!I63</f>
        <v>6969403</v>
      </c>
      <c r="AH24" s="1">
        <f t="shared" ref="AH24" si="25">AG24/AF24</f>
        <v>2668.2247320061256</v>
      </c>
      <c r="AI24" s="7">
        <f>'2004-2005'!H62</f>
        <v>2648</v>
      </c>
      <c r="AJ24" s="19">
        <f>'2004-2005'!I62</f>
        <v>6902059</v>
      </c>
      <c r="AK24" s="1">
        <f t="shared" si="19"/>
        <v>2606.5177492447128</v>
      </c>
      <c r="AL24" s="7">
        <f>'2005-2006'!H63</f>
        <v>2778</v>
      </c>
      <c r="AM24" s="19">
        <f>'2005-2006'!I63</f>
        <v>7333226</v>
      </c>
      <c r="AN24" s="1">
        <f t="shared" ref="AN24" si="26">AM24/AL24</f>
        <v>2639.7501799856013</v>
      </c>
      <c r="AO24" s="7">
        <f>'2006-2007'!H63</f>
        <v>2784</v>
      </c>
      <c r="AP24" s="19">
        <f>'2006-2007'!I63</f>
        <v>7438140</v>
      </c>
      <c r="AQ24" s="1">
        <f t="shared" ref="AQ24" si="27">AP24/AO24</f>
        <v>2671.7456896551726</v>
      </c>
      <c r="AR24" s="7">
        <f>'2007-2008'!$J$63</f>
        <v>2673</v>
      </c>
      <c r="AS24" s="19">
        <f>'2007-2008'!$K$63</f>
        <v>7609462</v>
      </c>
      <c r="AT24" s="1">
        <f t="shared" ref="AT24" si="28">AS24/AR24</f>
        <v>2846.7871305649082</v>
      </c>
      <c r="AU24" s="7">
        <f>'2008-2009'!$J$63</f>
        <v>2859</v>
      </c>
      <c r="AV24" s="19">
        <f>'2008-2009'!$K$63</f>
        <v>8780883</v>
      </c>
      <c r="AW24" s="1">
        <f t="shared" ref="AW24" si="29">AV24/AU24</f>
        <v>3071.3126967471144</v>
      </c>
      <c r="AX24" s="7">
        <f>'2009-2010'!$J$63</f>
        <v>3324</v>
      </c>
      <c r="AY24" s="19">
        <f>'2009-2010'!$K$63</f>
        <v>12183639</v>
      </c>
      <c r="AZ24" s="1">
        <f t="shared" ref="AZ24" si="30">AY24/AX24</f>
        <v>3665.3546931407941</v>
      </c>
      <c r="BA24" s="7">
        <f>SUMIFS('2010-2011'!$H:$H,'2010-2011'!$A:$A,$A24)</f>
        <v>3851</v>
      </c>
      <c r="BB24" s="132">
        <f>SUMIFS('2010-2011'!$I:$I,'2010-2011'!$A:$A,$A24)</f>
        <v>14586605</v>
      </c>
      <c r="BC24" s="1">
        <f t="shared" ref="BC24" si="31">BB24/BA24</f>
        <v>3787.7447416255518</v>
      </c>
      <c r="BD24" s="7">
        <f>'2011-2012'!$J$63</f>
        <v>4114</v>
      </c>
      <c r="BE24" s="19">
        <f>'2011-2012'!$K$63</f>
        <v>14643681</v>
      </c>
      <c r="BF24" s="1">
        <f t="shared" ref="BF24" si="32">BE24/BD24</f>
        <v>3559.4752066115702</v>
      </c>
      <c r="BG24" s="7">
        <f>'2012-2013'!J60</f>
        <v>4029</v>
      </c>
      <c r="BH24" s="19">
        <f>'2012-2013'!K60</f>
        <v>14469119</v>
      </c>
      <c r="BI24" s="1">
        <f t="shared" ref="BI24" si="33">BH24/BG24</f>
        <v>3591.2432365351206</v>
      </c>
      <c r="BJ24" s="7">
        <v>4179</v>
      </c>
      <c r="BK24" s="19">
        <v>15432832</v>
      </c>
      <c r="BL24" s="1">
        <v>3692.9485522852356</v>
      </c>
      <c r="BM24" s="7">
        <v>4128</v>
      </c>
      <c r="BN24" s="19">
        <v>15684724</v>
      </c>
      <c r="BO24" s="1">
        <v>3799.593992248062</v>
      </c>
      <c r="BP24" s="7">
        <v>3783</v>
      </c>
      <c r="BQ24" s="19">
        <v>14729012</v>
      </c>
      <c r="BR24" s="1">
        <v>3893.4739624636532</v>
      </c>
      <c r="BS24" s="7">
        <v>3484</v>
      </c>
      <c r="BT24" s="211">
        <v>13747422</v>
      </c>
      <c r="BU24" s="1">
        <v>3945.873134328358</v>
      </c>
      <c r="BV24" s="7">
        <v>3417</v>
      </c>
      <c r="BW24" s="211">
        <v>13993091</v>
      </c>
      <c r="BX24" s="1">
        <v>4095.1393034825869</v>
      </c>
    </row>
    <row r="25" spans="1:76" ht="26.25" customHeight="1" x14ac:dyDescent="0.2">
      <c r="A25" s="5" t="s">
        <v>42</v>
      </c>
      <c r="B25" s="7">
        <f>SUM(B8:B23)</f>
        <v>776441</v>
      </c>
      <c r="C25" s="19">
        <f>SUM(C8:C23)</f>
        <v>1194747970</v>
      </c>
      <c r="D25" s="1">
        <f>C25/B25</f>
        <v>1538.749203094633</v>
      </c>
      <c r="E25" s="7">
        <f>SUM(E8:E23)</f>
        <v>776934</v>
      </c>
      <c r="F25" s="19">
        <f>SUM(F8:F23)</f>
        <v>1193177680</v>
      </c>
      <c r="G25" s="1">
        <f>F25/E25</f>
        <v>1535.7516597291403</v>
      </c>
      <c r="H25" s="7">
        <f>SUM(H8:H23)</f>
        <v>784518</v>
      </c>
      <c r="I25" s="19">
        <f>SUM(I8:I23)</f>
        <v>1213620144</v>
      </c>
      <c r="J25" s="1">
        <f>I25/H25</f>
        <v>1546.9627771446926</v>
      </c>
      <c r="K25" s="7">
        <f>SUM(K8:K23)</f>
        <v>810448</v>
      </c>
      <c r="L25" s="19">
        <f>SUM(L8:L23)</f>
        <v>1303277525</v>
      </c>
      <c r="M25" s="1">
        <f>L25/K25</f>
        <v>1608.0951831579571</v>
      </c>
      <c r="N25" s="7">
        <f>SUM(N8:N23)</f>
        <v>824133</v>
      </c>
      <c r="O25" s="19">
        <f>SUM(O8:O23)</f>
        <v>1417676767</v>
      </c>
      <c r="P25" s="1">
        <f>O25/N25</f>
        <v>1720.2038590858515</v>
      </c>
      <c r="Q25" s="7">
        <f>SUM(Q8:Q23)</f>
        <v>858273</v>
      </c>
      <c r="R25" s="19">
        <f>SUM(R8:R23)</f>
        <v>1635995123</v>
      </c>
      <c r="S25" s="1">
        <f>R25/Q25</f>
        <v>1906.1477210631117</v>
      </c>
      <c r="T25" s="7">
        <f>SUM(T8:T23)</f>
        <v>849762</v>
      </c>
      <c r="U25" s="19">
        <f>SUM(U8:U23)</f>
        <v>1652543105</v>
      </c>
      <c r="V25" s="1">
        <f>U25/T25</f>
        <v>1944.7128784294896</v>
      </c>
      <c r="W25" s="7">
        <f>SUM(W8:W23)</f>
        <v>883931</v>
      </c>
      <c r="X25" s="19">
        <f>SUM(X8:X23)</f>
        <v>1824441949</v>
      </c>
      <c r="Y25" s="1">
        <f>X25/W25</f>
        <v>2064.009463408343</v>
      </c>
      <c r="Z25" s="7">
        <v>883931</v>
      </c>
      <c r="AA25" s="19">
        <v>1824441949</v>
      </c>
      <c r="AB25" s="1">
        <v>2064.009463408343</v>
      </c>
      <c r="AC25" s="7">
        <v>984844</v>
      </c>
      <c r="AD25" s="19">
        <v>2275100465</v>
      </c>
      <c r="AE25" s="1">
        <v>2310.1125305124465</v>
      </c>
      <c r="AF25" s="7">
        <f>SUM(AF8:AF23)</f>
        <v>1159130</v>
      </c>
      <c r="AG25" s="19">
        <f>SUM(AG8:AG23)</f>
        <v>2871969886</v>
      </c>
      <c r="AH25" s="1">
        <f>AG25/AF25</f>
        <v>2477.6943794052436</v>
      </c>
      <c r="AI25" s="7">
        <f>SUM(AI8:AI23)</f>
        <v>1104294</v>
      </c>
      <c r="AJ25" s="19">
        <f>SUM(AJ8:AJ23)</f>
        <v>2759079185</v>
      </c>
      <c r="AK25" s="1">
        <f>AJ25/AI25</f>
        <v>2498.5005668780236</v>
      </c>
      <c r="AL25" s="7">
        <f>SUM(AL8:AL23)</f>
        <v>1198593</v>
      </c>
      <c r="AM25" s="19">
        <f>SUM(AM8:AM23)</f>
        <v>2949475582</v>
      </c>
      <c r="AN25" s="1">
        <f>AM25/AL25</f>
        <v>2460.7815847414427</v>
      </c>
      <c r="AO25" s="7">
        <f>SUM(AO8:AO23)</f>
        <v>1189528</v>
      </c>
      <c r="AP25" s="19">
        <f>SUM(AP8:AP23)</f>
        <v>2945146827</v>
      </c>
      <c r="AQ25" s="1">
        <f>AP25/AO25</f>
        <v>2475.8953357970558</v>
      </c>
      <c r="AR25" s="7">
        <f>SUM(AR8:AR23)</f>
        <v>1308828</v>
      </c>
      <c r="AS25" s="19">
        <f>SUM(AS8:AS23)</f>
        <v>3459061497</v>
      </c>
      <c r="AT25" s="1">
        <f>AS25/AR25</f>
        <v>2642.8694198168132</v>
      </c>
      <c r="AU25" s="7">
        <f>SUM(AU8:AU23)</f>
        <v>1534172</v>
      </c>
      <c r="AV25" s="19">
        <f>SUM(AV8:AV23)</f>
        <v>4541736304</v>
      </c>
      <c r="AW25" s="1">
        <f>AV25/AU25</f>
        <v>2960.3827367465969</v>
      </c>
      <c r="AX25" s="7">
        <f>SUM(AX8:AX23)</f>
        <v>2042308</v>
      </c>
      <c r="AY25" s="19">
        <f>SUM(AY8:AY23)</f>
        <v>7495424445</v>
      </c>
      <c r="AZ25" s="1">
        <f>AY25/AX25</f>
        <v>3670.0754465046407</v>
      </c>
      <c r="BA25" s="7">
        <f>SUM(BA8:BA23)</f>
        <v>2332058</v>
      </c>
      <c r="BB25" s="19">
        <f>SUM(BB8:BB23)</f>
        <v>9035798858</v>
      </c>
      <c r="BC25" s="1">
        <f>BB25/BA25</f>
        <v>3874.6029721387717</v>
      </c>
      <c r="BD25" s="7">
        <f>SUM(BD8:BD23)</f>
        <v>2395276</v>
      </c>
      <c r="BE25" s="19">
        <f>SUM(BE8:BE23)</f>
        <v>8515996308</v>
      </c>
      <c r="BF25" s="1">
        <f>BE25/BD25</f>
        <v>3555.3298692927247</v>
      </c>
      <c r="BG25" s="7">
        <f>SUM(BG8:BG23)</f>
        <v>2333171</v>
      </c>
      <c r="BH25" s="19">
        <f>SUM(BH8:BH23)</f>
        <v>8407060600</v>
      </c>
      <c r="BI25" s="1">
        <f>BH25/BG25</f>
        <v>3603.2766565331044</v>
      </c>
      <c r="BJ25" s="7">
        <v>2228999</v>
      </c>
      <c r="BK25" s="19">
        <v>8143390202</v>
      </c>
      <c r="BL25" s="1">
        <v>3653.3844124649677</v>
      </c>
      <c r="BM25" s="7">
        <v>2148792</v>
      </c>
      <c r="BN25" s="19">
        <v>7938346054</v>
      </c>
      <c r="BO25" s="1">
        <v>3694.3296763949234</v>
      </c>
      <c r="BP25" s="7">
        <v>1957117</v>
      </c>
      <c r="BQ25" s="19">
        <v>7323241662</v>
      </c>
      <c r="BR25" s="1">
        <v>3741.85174519459</v>
      </c>
      <c r="BS25" s="7">
        <v>1835031</v>
      </c>
      <c r="BT25" s="211">
        <v>6861225862</v>
      </c>
      <c r="BU25" s="1">
        <v>3739.0244971338357</v>
      </c>
      <c r="BV25" s="7">
        <v>1817441</v>
      </c>
      <c r="BW25" s="211">
        <v>7290711276</v>
      </c>
      <c r="BX25" s="1">
        <v>4011.5256979456281</v>
      </c>
    </row>
    <row r="26" spans="1:76" x14ac:dyDescent="0.2">
      <c r="A26" s="15" t="s">
        <v>43</v>
      </c>
      <c r="B26" s="129">
        <f>SUM(B25:B25)</f>
        <v>776441</v>
      </c>
      <c r="C26" s="122">
        <f>SUM(C25:C25)</f>
        <v>1194747970</v>
      </c>
      <c r="D26" s="130">
        <f t="shared" si="0"/>
        <v>1538.749203094633</v>
      </c>
      <c r="E26" s="129">
        <f>SUM(E25:E25)</f>
        <v>776934</v>
      </c>
      <c r="F26" s="122">
        <f>SUM(F25:F25)</f>
        <v>1193177680</v>
      </c>
      <c r="G26" s="131">
        <f t="shared" si="1"/>
        <v>1535.7516597291403</v>
      </c>
      <c r="H26" s="129">
        <f>SUM(H25:H25)</f>
        <v>784518</v>
      </c>
      <c r="I26" s="122">
        <f>SUM(I25:I25)</f>
        <v>1213620144</v>
      </c>
      <c r="J26" s="131">
        <f t="shared" si="2"/>
        <v>1546.9627771446926</v>
      </c>
      <c r="K26" s="129">
        <f>SUM(K25:K25)</f>
        <v>810448</v>
      </c>
      <c r="L26" s="122">
        <f>SUM(L25:L25)</f>
        <v>1303277525</v>
      </c>
      <c r="M26" s="131">
        <f t="shared" si="3"/>
        <v>1608.0951831579571</v>
      </c>
      <c r="N26" s="129">
        <f>SUM(N25:N25)</f>
        <v>824133</v>
      </c>
      <c r="O26" s="122">
        <f>SUM(O25:O25)</f>
        <v>1417676767</v>
      </c>
      <c r="P26" s="131">
        <f t="shared" si="4"/>
        <v>1720.2038590858515</v>
      </c>
      <c r="Q26" s="129">
        <f>SUM(Q25:Q25)</f>
        <v>858273</v>
      </c>
      <c r="R26" s="122">
        <f>SUM(R25:R25)</f>
        <v>1635995123</v>
      </c>
      <c r="S26" s="131">
        <f t="shared" si="5"/>
        <v>1906.1477210631117</v>
      </c>
      <c r="T26" s="129">
        <f>SUM(T25:T25)</f>
        <v>849762</v>
      </c>
      <c r="U26" s="122">
        <f>SUM(U25:U25)</f>
        <v>1652543105</v>
      </c>
      <c r="V26" s="131">
        <f t="shared" si="6"/>
        <v>1944.7128784294896</v>
      </c>
      <c r="W26" s="129">
        <f>SUM(W25:W25)</f>
        <v>883931</v>
      </c>
      <c r="X26" s="122">
        <f>SUM(X25:X25)</f>
        <v>1824441949</v>
      </c>
      <c r="Y26" s="131">
        <f>X26/W26</f>
        <v>2064.009463408343</v>
      </c>
      <c r="Z26" s="13">
        <v>883931</v>
      </c>
      <c r="AA26" s="18">
        <v>1824441949</v>
      </c>
      <c r="AB26" s="14">
        <v>2064.009463408343</v>
      </c>
      <c r="AC26" s="13">
        <v>4146776</v>
      </c>
      <c r="AD26" s="18">
        <v>9426669523</v>
      </c>
      <c r="AE26" s="14">
        <v>2273.2526480813044</v>
      </c>
      <c r="AF26" s="13">
        <f>SUM('2003-2004'!H48:H59,'2003-2004'!H8:H46)</f>
        <v>4932041</v>
      </c>
      <c r="AG26" s="18">
        <f>SUM('2003-2004'!I48:I59,'2003-2004'!I8:I46)</f>
        <v>12079097180</v>
      </c>
      <c r="AH26" s="1">
        <f t="shared" si="8"/>
        <v>2449.1072113958503</v>
      </c>
      <c r="AI26" s="13">
        <f>SUM('2004-2005'!H48:H59,'2004-2005'!H8:H46)</f>
        <v>4996465</v>
      </c>
      <c r="AJ26" s="18">
        <f>SUM('2004-2005'!I48:L59,'2004-2005'!I8:L46)</f>
        <v>12270261123</v>
      </c>
      <c r="AK26" s="1">
        <f t="shared" si="9"/>
        <v>2455.7884670462017</v>
      </c>
      <c r="AL26" s="13">
        <f>SUM('2005-2006'!H48:H59,'2005-2006'!H8:H46)</f>
        <v>4959185</v>
      </c>
      <c r="AM26" s="18">
        <f>SUM('2005-2006'!I48:I59,'2005-2006'!I8:I46)</f>
        <v>12071657936</v>
      </c>
      <c r="AN26" s="1">
        <f t="shared" si="10"/>
        <v>2434.2019779459729</v>
      </c>
      <c r="AO26" s="13">
        <f>SUM('2006-2007'!H48:H59,'2006-2007'!H8:H46)</f>
        <v>4952224</v>
      </c>
      <c r="AP26" s="18">
        <f>SUM('2006-2007'!I48:I59,'2006-2007'!I8:I46)</f>
        <v>12183392378</v>
      </c>
      <c r="AQ26" s="1">
        <f t="shared" si="11"/>
        <v>2460.1860453000509</v>
      </c>
      <c r="AR26" s="13">
        <f>SUM('2007-2008'!$J$48:$J$59,'2007-2008'!$J$8:$J$46)</f>
        <v>5324853</v>
      </c>
      <c r="AS26" s="18">
        <f>SUM('2007-2008'!$K$48:$K$59,'2007-2008'!$K$8:$K$46)</f>
        <v>13980961288</v>
      </c>
      <c r="AT26" s="1">
        <f t="shared" si="12"/>
        <v>2625.6051177375225</v>
      </c>
      <c r="AU26" s="13">
        <f>SUM('2008-2009'!$J$48:$J$59,'2008-2009'!$J$8:$J$46)</f>
        <v>5928408</v>
      </c>
      <c r="AV26" s="18">
        <f>SUM('2008-2009'!$K$48:$K$59,'2008-2009'!$K$8:$K$46)</f>
        <v>17488047363</v>
      </c>
      <c r="AW26" s="1">
        <f t="shared" si="13"/>
        <v>2949.8724384354114</v>
      </c>
      <c r="AX26" s="13">
        <f>SUM('2009-2010'!$J$48:$J$59,'2009-2010'!$J$8:$J$46)</f>
        <v>7844641</v>
      </c>
      <c r="AY26" s="18">
        <f>SUM('2009-2010'!$K$48:$K$59,'2009-2010'!$K$8:$K$46)</f>
        <v>28911573910</v>
      </c>
      <c r="AZ26" s="1">
        <f>AY26/AX26</f>
        <v>3685.5190581697748</v>
      </c>
      <c r="BA26" s="123">
        <f>SUM('2010-2011'!H8:H59,'2010-2011'!H47)</f>
        <v>9527226</v>
      </c>
      <c r="BB26" s="124">
        <f>SUM('2010-2011'!I8:I59,'2010-2011'!I47)</f>
        <v>36669698389</v>
      </c>
      <c r="BC26" s="125">
        <f>BB26/BA26</f>
        <v>3848.9376014592285</v>
      </c>
      <c r="BD26" s="13">
        <f>SUM('2011-2012'!J8:J59,'2011-2012'!J66)</f>
        <v>9431782</v>
      </c>
      <c r="BE26" s="18">
        <f>SUM('2011-2012'!K8:K59,'2011-2012'!K66)</f>
        <v>33527929745</v>
      </c>
      <c r="BF26" s="1">
        <f>BE26/BD26</f>
        <v>3554.7820915496141</v>
      </c>
      <c r="BG26" s="13">
        <f>SUM('2012-2013'!J5:J56,'2012-2013'!J63)</f>
        <v>8946822</v>
      </c>
      <c r="BH26" s="18">
        <f>SUM('2012-2013'!K5:K56,'2012-2013'!K63)</f>
        <v>32016870644</v>
      </c>
      <c r="BI26" s="1">
        <f>BH26/BG26</f>
        <v>3578.5746764605356</v>
      </c>
      <c r="BJ26" s="13">
        <v>8651325</v>
      </c>
      <c r="BK26" s="18">
        <v>31433664179</v>
      </c>
      <c r="BL26" s="1">
        <v>3633.3930558613856</v>
      </c>
      <c r="BM26" s="13">
        <v>8304284</v>
      </c>
      <c r="BN26" s="18">
        <v>30583046401</v>
      </c>
      <c r="BO26" s="1">
        <v>3682.8035265894086</v>
      </c>
      <c r="BP26" s="13">
        <v>7653454</v>
      </c>
      <c r="BQ26" s="13">
        <v>28532648343</v>
      </c>
      <c r="BR26" s="1">
        <v>3728.0747154160722</v>
      </c>
      <c r="BS26" s="13">
        <v>7188432</v>
      </c>
      <c r="BT26" s="16">
        <v>26868295896</v>
      </c>
      <c r="BU26" s="1">
        <v>3737.7130222557576</v>
      </c>
      <c r="BV26" s="13">
        <v>7106217</v>
      </c>
      <c r="BW26" s="13">
        <v>28645879492</v>
      </c>
      <c r="BX26" s="1">
        <v>4031.101145940238</v>
      </c>
    </row>
    <row r="27" spans="1:76" x14ac:dyDescent="0.2">
      <c r="E27" s="17"/>
      <c r="F27" s="16"/>
      <c r="R27" s="2"/>
      <c r="T27" s="12"/>
      <c r="U27" s="12"/>
      <c r="V27" s="12"/>
      <c r="AD27" s="2"/>
      <c r="AF27" s="12"/>
      <c r="AG27" s="12"/>
    </row>
    <row r="28" spans="1:76" ht="71.45" customHeight="1" x14ac:dyDescent="0.2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84" t="s">
        <v>249</v>
      </c>
      <c r="AD28" s="168"/>
      <c r="AE28" s="168"/>
      <c r="AF28" s="215" t="str">
        <f>AC28</f>
        <v>Notes: The U.S. total does not include data for outlying regions and U.S. territories. Data for Commonwealth of Northern Marianas and Guam not available for all years.
Source: US Department of Education, Office of Postsecondary Education. Various Years. Title IV/Federal Pell Grant Program End of Year Report. Table 21. 
Historical data tables per special request.</v>
      </c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 t="str">
        <f>AC28</f>
        <v>Notes: The U.S. total does not include data for outlying regions and U.S. territories. Data for Commonwealth of Northern Marianas and Guam not available for all years.
Source: US Department of Education, Office of Postsecondary Education. Various Years. Title IV/Federal Pell Grant Program End of Year Report. Table 21. 
Historical data tables per special request.</v>
      </c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J28" s="215" t="s">
        <v>256</v>
      </c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</row>
    <row r="29" spans="1:76" x14ac:dyDescent="0.2">
      <c r="S29" s="24"/>
    </row>
    <row r="30" spans="1:76" x14ac:dyDescent="0.2">
      <c r="A30" s="88"/>
    </row>
    <row r="31" spans="1:76" x14ac:dyDescent="0.2">
      <c r="A31" s="120"/>
    </row>
  </sheetData>
  <mergeCells count="28">
    <mergeCell ref="BS4:BU4"/>
    <mergeCell ref="BG4:BI4"/>
    <mergeCell ref="BP4:BR4"/>
    <mergeCell ref="BJ28:BU28"/>
    <mergeCell ref="BV4:BX4"/>
    <mergeCell ref="AF28:AQ28"/>
    <mergeCell ref="AR28:BC28"/>
    <mergeCell ref="BM4:BO4"/>
    <mergeCell ref="AO4:AQ4"/>
    <mergeCell ref="BA4:BC4"/>
    <mergeCell ref="Z4:AB4"/>
    <mergeCell ref="B4:D4"/>
    <mergeCell ref="E4:G4"/>
    <mergeCell ref="T4:V4"/>
    <mergeCell ref="Q4:S4"/>
    <mergeCell ref="H4:J4"/>
    <mergeCell ref="K4:M4"/>
    <mergeCell ref="N4:P4"/>
    <mergeCell ref="W4:Y4"/>
    <mergeCell ref="AC4:AE4"/>
    <mergeCell ref="AR4:AT4"/>
    <mergeCell ref="AU4:AW4"/>
    <mergeCell ref="AX4:AZ4"/>
    <mergeCell ref="BJ4:BL4"/>
    <mergeCell ref="BD4:BF4"/>
    <mergeCell ref="AF4:AH4"/>
    <mergeCell ref="AI4:AK4"/>
    <mergeCell ref="AL4:AN4"/>
  </mergeCells>
  <phoneticPr fontId="0" type="noConversion"/>
  <pageMargins left="0.5" right="0.5" top="1.2" bottom="0.5" header="0.5" footer="0.5"/>
  <pageSetup scale="73" fitToWidth="3" orientation="landscape" r:id="rId1"/>
  <headerFooter alignWithMargins="0">
    <oddHeader>&amp;C&amp;"Arial,Bold"&amp;14Table 28&amp;"Arial,Regular"
Distribution of Federal Pell Grants by State</oddHeader>
  </headerFooter>
  <colBreaks count="2" manualBreakCount="2">
    <brk id="43" min="3" max="26" man="1"/>
    <brk id="55" min="3" max="26" man="1"/>
  </colBreaks>
  <ignoredErrors>
    <ignoredError sqref="J26 P26 M2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3"/>
  <sheetViews>
    <sheetView workbookViewId="0">
      <selection sqref="A1:XFD1048576"/>
    </sheetView>
  </sheetViews>
  <sheetFormatPr defaultRowHeight="12.75" x14ac:dyDescent="0.2"/>
  <cols>
    <col min="1" max="1" width="18.7109375" style="134" customWidth="1"/>
    <col min="2" max="2" width="8.7109375" style="135" customWidth="1"/>
    <col min="3" max="3" width="13" style="134" customWidth="1"/>
    <col min="4" max="4" width="8.7109375" style="135" customWidth="1"/>
    <col min="5" max="5" width="12.7109375" style="134" customWidth="1"/>
    <col min="6" max="6" width="8.7109375" style="135" customWidth="1"/>
    <col min="7" max="7" width="12.7109375" style="134" customWidth="1"/>
    <col min="8" max="8" width="7.7109375" style="28" customWidth="1"/>
    <col min="9" max="9" width="10.7109375" style="29" customWidth="1"/>
    <col min="10" max="10" width="9.28515625" style="134" bestFit="1" customWidth="1"/>
    <col min="11" max="11" width="14.7109375" style="134" customWidth="1"/>
  </cols>
  <sheetData>
    <row r="1" spans="1:11" x14ac:dyDescent="0.2">
      <c r="A1" s="5" t="s">
        <v>56</v>
      </c>
      <c r="B1" s="133"/>
      <c r="C1" s="120"/>
      <c r="D1" s="133"/>
      <c r="E1" s="120"/>
      <c r="F1" s="133"/>
      <c r="G1" s="120"/>
      <c r="H1" s="78"/>
      <c r="I1" s="77"/>
      <c r="J1" s="120"/>
      <c r="K1" s="120"/>
    </row>
    <row r="2" spans="1:11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">
      <c r="A3" s="219" t="s">
        <v>231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5" spans="1:11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216</v>
      </c>
      <c r="I5" s="218"/>
      <c r="J5" s="218" t="s">
        <v>127</v>
      </c>
      <c r="K5" s="218"/>
    </row>
    <row r="6" spans="1:11" x14ac:dyDescent="0.2">
      <c r="B6" s="76" t="s">
        <v>63</v>
      </c>
      <c r="C6" s="27" t="s">
        <v>64</v>
      </c>
      <c r="D6" s="76" t="s">
        <v>63</v>
      </c>
      <c r="E6" s="27" t="s">
        <v>64</v>
      </c>
      <c r="F6" s="76" t="s">
        <v>63</v>
      </c>
      <c r="G6" s="27" t="s">
        <v>64</v>
      </c>
      <c r="H6" s="76" t="s">
        <v>63</v>
      </c>
      <c r="I6" s="75" t="s">
        <v>64</v>
      </c>
      <c r="J6" s="27" t="s">
        <v>63</v>
      </c>
      <c r="K6" s="27" t="s">
        <v>64</v>
      </c>
    </row>
    <row r="8" spans="1:11" x14ac:dyDescent="0.2">
      <c r="A8" s="136" t="s">
        <v>65</v>
      </c>
      <c r="B8" s="137">
        <v>117540</v>
      </c>
      <c r="C8" s="138">
        <v>431146230</v>
      </c>
      <c r="D8" s="137">
        <v>17106</v>
      </c>
      <c r="E8" s="138">
        <v>68908852</v>
      </c>
      <c r="F8" s="137">
        <v>32315</v>
      </c>
      <c r="G8" s="138">
        <v>113098997</v>
      </c>
      <c r="H8" s="82"/>
      <c r="I8" s="81"/>
      <c r="J8" s="137">
        <v>166961</v>
      </c>
      <c r="K8" s="138">
        <v>613154079</v>
      </c>
    </row>
    <row r="9" spans="1:11" x14ac:dyDescent="0.2">
      <c r="A9" s="136" t="s">
        <v>66</v>
      </c>
      <c r="B9" s="137">
        <v>7978</v>
      </c>
      <c r="C9" s="137">
        <v>26244065</v>
      </c>
      <c r="D9" s="137">
        <v>228</v>
      </c>
      <c r="E9" s="137">
        <v>783011</v>
      </c>
      <c r="F9" s="137">
        <v>4390</v>
      </c>
      <c r="G9" s="137">
        <v>14705429</v>
      </c>
      <c r="H9" s="82"/>
      <c r="I9" s="82"/>
      <c r="J9" s="137">
        <v>12596</v>
      </c>
      <c r="K9" s="137">
        <v>41732505</v>
      </c>
    </row>
    <row r="10" spans="1:11" x14ac:dyDescent="0.2">
      <c r="A10" s="136" t="s">
        <v>67</v>
      </c>
      <c r="B10" s="137">
        <v>149761</v>
      </c>
      <c r="C10" s="137">
        <v>506533371</v>
      </c>
      <c r="D10" s="137">
        <v>711</v>
      </c>
      <c r="E10" s="137">
        <v>2795933</v>
      </c>
      <c r="F10" s="137">
        <v>375735</v>
      </c>
      <c r="G10" s="137">
        <v>1359850976</v>
      </c>
      <c r="H10" s="82"/>
      <c r="I10" s="82"/>
      <c r="J10" s="137">
        <v>526207</v>
      </c>
      <c r="K10" s="137">
        <v>1869180280</v>
      </c>
    </row>
    <row r="11" spans="1:11" x14ac:dyDescent="0.2">
      <c r="A11" s="136" t="s">
        <v>68</v>
      </c>
      <c r="B11" s="137">
        <v>77500</v>
      </c>
      <c r="C11" s="137">
        <v>293012616</v>
      </c>
      <c r="D11" s="137">
        <v>6551</v>
      </c>
      <c r="E11" s="137">
        <v>25949586</v>
      </c>
      <c r="F11" s="137">
        <v>2889</v>
      </c>
      <c r="G11" s="137">
        <v>10167476</v>
      </c>
      <c r="H11" s="82"/>
      <c r="I11" s="82"/>
      <c r="J11" s="137">
        <v>86940</v>
      </c>
      <c r="K11" s="137">
        <v>329129678</v>
      </c>
    </row>
    <row r="12" spans="1:11" x14ac:dyDescent="0.2">
      <c r="A12" s="136" t="s">
        <v>69</v>
      </c>
      <c r="B12" s="137">
        <v>768954</v>
      </c>
      <c r="C12" s="137">
        <v>2756143270</v>
      </c>
      <c r="D12" s="137">
        <v>61614</v>
      </c>
      <c r="E12" s="137">
        <v>238945273</v>
      </c>
      <c r="F12" s="137">
        <v>216484</v>
      </c>
      <c r="G12" s="137">
        <v>777466397</v>
      </c>
      <c r="H12" s="82"/>
      <c r="I12" s="82"/>
      <c r="J12" s="137">
        <v>1047052</v>
      </c>
      <c r="K12" s="137">
        <v>3772554940</v>
      </c>
    </row>
    <row r="13" spans="1:11" x14ac:dyDescent="0.2">
      <c r="A13" s="139" t="s">
        <v>70</v>
      </c>
      <c r="B13" s="140">
        <v>96065</v>
      </c>
      <c r="C13" s="140">
        <v>322826909</v>
      </c>
      <c r="D13" s="140">
        <v>5600</v>
      </c>
      <c r="E13" s="140">
        <v>18945463</v>
      </c>
      <c r="F13" s="140">
        <v>55349</v>
      </c>
      <c r="G13" s="140">
        <v>186810471</v>
      </c>
      <c r="H13" s="87"/>
      <c r="I13" s="87"/>
      <c r="J13" s="140">
        <v>157014</v>
      </c>
      <c r="K13" s="140">
        <v>528582843</v>
      </c>
    </row>
    <row r="14" spans="1:11" x14ac:dyDescent="0.2">
      <c r="A14" s="136" t="s">
        <v>71</v>
      </c>
      <c r="B14" s="137">
        <v>42393</v>
      </c>
      <c r="C14" s="137">
        <v>137187959</v>
      </c>
      <c r="D14" s="137">
        <v>12787</v>
      </c>
      <c r="E14" s="137">
        <v>46897473</v>
      </c>
      <c r="F14" s="137">
        <v>22947</v>
      </c>
      <c r="G14" s="137">
        <v>72096721</v>
      </c>
      <c r="H14" s="82"/>
      <c r="I14" s="82"/>
      <c r="J14" s="137">
        <v>78127</v>
      </c>
      <c r="K14" s="137">
        <v>256182153</v>
      </c>
    </row>
    <row r="15" spans="1:11" x14ac:dyDescent="0.2">
      <c r="A15" s="136" t="s">
        <v>72</v>
      </c>
      <c r="B15" s="137">
        <v>12061</v>
      </c>
      <c r="C15" s="137">
        <v>40098343</v>
      </c>
      <c r="D15" s="137">
        <v>4517</v>
      </c>
      <c r="E15" s="137">
        <v>16459864</v>
      </c>
      <c r="F15" s="137">
        <v>1881</v>
      </c>
      <c r="G15" s="137">
        <v>6586325</v>
      </c>
      <c r="H15" s="82"/>
      <c r="I15" s="82"/>
      <c r="J15" s="137">
        <v>18459</v>
      </c>
      <c r="K15" s="137">
        <v>63144532</v>
      </c>
    </row>
    <row r="16" spans="1:11" x14ac:dyDescent="0.2">
      <c r="A16" s="136" t="s">
        <v>73</v>
      </c>
      <c r="B16" s="137">
        <v>2806</v>
      </c>
      <c r="C16" s="137">
        <v>9229492</v>
      </c>
      <c r="D16" s="137">
        <v>9453</v>
      </c>
      <c r="E16" s="137">
        <v>39111024</v>
      </c>
      <c r="F16" s="137">
        <v>32249</v>
      </c>
      <c r="G16" s="137">
        <v>98678089</v>
      </c>
      <c r="H16" s="82"/>
      <c r="I16" s="82"/>
      <c r="J16" s="137">
        <v>44508</v>
      </c>
      <c r="K16" s="137">
        <v>147018605</v>
      </c>
    </row>
    <row r="17" spans="1:11" x14ac:dyDescent="0.2">
      <c r="A17" s="136" t="s">
        <v>74</v>
      </c>
      <c r="B17" s="137">
        <v>406235</v>
      </c>
      <c r="C17" s="137">
        <v>1413005498</v>
      </c>
      <c r="D17" s="137">
        <v>68633</v>
      </c>
      <c r="E17" s="137">
        <v>261055692</v>
      </c>
      <c r="F17" s="137">
        <v>176682</v>
      </c>
      <c r="G17" s="137">
        <v>609697834</v>
      </c>
      <c r="H17" s="82"/>
      <c r="I17" s="82"/>
      <c r="J17" s="137">
        <v>651550</v>
      </c>
      <c r="K17" s="137">
        <v>2283759024</v>
      </c>
    </row>
    <row r="18" spans="1:11" x14ac:dyDescent="0.2">
      <c r="A18" s="136" t="s">
        <v>75</v>
      </c>
      <c r="B18" s="137">
        <v>250032</v>
      </c>
      <c r="C18" s="137">
        <v>819355903</v>
      </c>
      <c r="D18" s="137">
        <v>23863</v>
      </c>
      <c r="E18" s="137">
        <v>97053709</v>
      </c>
      <c r="F18" s="137">
        <v>56905</v>
      </c>
      <c r="G18" s="137">
        <v>183438260</v>
      </c>
      <c r="H18" s="82"/>
      <c r="I18" s="82"/>
      <c r="J18" s="137">
        <v>330800</v>
      </c>
      <c r="K18" s="137">
        <v>1099847872</v>
      </c>
    </row>
    <row r="19" spans="1:11" x14ac:dyDescent="0.2">
      <c r="A19" s="139" t="s">
        <v>76</v>
      </c>
      <c r="B19" s="140">
        <v>18416</v>
      </c>
      <c r="C19" s="140">
        <v>65566768</v>
      </c>
      <c r="D19" s="140">
        <v>3677</v>
      </c>
      <c r="E19" s="140">
        <v>14037080</v>
      </c>
      <c r="F19" s="140">
        <v>2815</v>
      </c>
      <c r="G19" s="140">
        <v>8800504</v>
      </c>
      <c r="H19" s="87"/>
      <c r="I19" s="87"/>
      <c r="J19" s="140">
        <v>24908</v>
      </c>
      <c r="K19" s="140">
        <v>88404352</v>
      </c>
    </row>
    <row r="20" spans="1:11" x14ac:dyDescent="0.2">
      <c r="A20" s="136" t="s">
        <v>77</v>
      </c>
      <c r="B20" s="137">
        <v>35962</v>
      </c>
      <c r="C20" s="137">
        <v>131352861</v>
      </c>
      <c r="D20" s="137">
        <v>12852</v>
      </c>
      <c r="E20" s="137">
        <v>51354356</v>
      </c>
      <c r="F20" s="137">
        <v>5367</v>
      </c>
      <c r="G20" s="137">
        <v>19414842</v>
      </c>
      <c r="H20" s="82"/>
      <c r="I20" s="82"/>
      <c r="J20" s="137">
        <v>54181</v>
      </c>
      <c r="K20" s="137">
        <v>202122059</v>
      </c>
    </row>
    <row r="21" spans="1:11" x14ac:dyDescent="0.2">
      <c r="A21" s="136" t="s">
        <v>78</v>
      </c>
      <c r="B21" s="137">
        <v>207411</v>
      </c>
      <c r="C21" s="137">
        <v>703933700</v>
      </c>
      <c r="D21" s="137">
        <v>53402</v>
      </c>
      <c r="E21" s="137">
        <v>204103018</v>
      </c>
      <c r="F21" s="137">
        <v>138155</v>
      </c>
      <c r="G21" s="137">
        <v>467909967</v>
      </c>
      <c r="H21" s="82"/>
      <c r="I21" s="82"/>
      <c r="J21" s="137">
        <v>398968</v>
      </c>
      <c r="K21" s="137">
        <v>1375946685</v>
      </c>
    </row>
    <row r="22" spans="1:11" x14ac:dyDescent="0.2">
      <c r="A22" s="136" t="s">
        <v>79</v>
      </c>
      <c r="B22" s="137">
        <v>144883</v>
      </c>
      <c r="C22" s="137">
        <v>492062911</v>
      </c>
      <c r="D22" s="137">
        <v>27229</v>
      </c>
      <c r="E22" s="137">
        <v>100719108</v>
      </c>
      <c r="F22" s="137">
        <v>43163</v>
      </c>
      <c r="G22" s="137">
        <v>142262410</v>
      </c>
      <c r="H22" s="82"/>
      <c r="I22" s="82"/>
      <c r="J22" s="137">
        <v>215275</v>
      </c>
      <c r="K22" s="137">
        <v>735044429</v>
      </c>
    </row>
    <row r="23" spans="1:11" x14ac:dyDescent="0.2">
      <c r="A23" s="136" t="s">
        <v>80</v>
      </c>
      <c r="B23" s="137">
        <v>61901</v>
      </c>
      <c r="C23" s="137">
        <v>211603614</v>
      </c>
      <c r="D23" s="137">
        <v>17792</v>
      </c>
      <c r="E23" s="137">
        <v>64373754</v>
      </c>
      <c r="F23" s="137">
        <v>133864</v>
      </c>
      <c r="G23" s="137">
        <v>478016270</v>
      </c>
      <c r="H23" s="82"/>
      <c r="I23" s="82"/>
      <c r="J23" s="137">
        <v>213557</v>
      </c>
      <c r="K23" s="137">
        <v>753993638</v>
      </c>
    </row>
    <row r="24" spans="1:11" x14ac:dyDescent="0.2">
      <c r="A24" s="136" t="s">
        <v>81</v>
      </c>
      <c r="B24" s="137">
        <v>60915</v>
      </c>
      <c r="C24" s="137">
        <v>213010238</v>
      </c>
      <c r="D24" s="137">
        <v>13094</v>
      </c>
      <c r="E24" s="137">
        <v>47131828</v>
      </c>
      <c r="F24" s="137">
        <v>5045</v>
      </c>
      <c r="G24" s="137">
        <v>17848187</v>
      </c>
      <c r="H24" s="82"/>
      <c r="I24" s="82"/>
      <c r="J24" s="137">
        <v>79054</v>
      </c>
      <c r="K24" s="137">
        <v>277990253</v>
      </c>
    </row>
    <row r="25" spans="1:11" x14ac:dyDescent="0.2">
      <c r="A25" s="139" t="s">
        <v>82</v>
      </c>
      <c r="B25" s="140">
        <v>98495</v>
      </c>
      <c r="C25" s="140">
        <v>349847833</v>
      </c>
      <c r="D25" s="140">
        <v>14763</v>
      </c>
      <c r="E25" s="140">
        <v>58255865</v>
      </c>
      <c r="F25" s="140">
        <v>17343</v>
      </c>
      <c r="G25" s="140">
        <v>59118102</v>
      </c>
      <c r="H25" s="87"/>
      <c r="I25" s="87"/>
      <c r="J25" s="140">
        <v>130601</v>
      </c>
      <c r="K25" s="140">
        <v>467221800</v>
      </c>
    </row>
    <row r="26" spans="1:11" x14ac:dyDescent="0.2">
      <c r="A26" s="136" t="s">
        <v>83</v>
      </c>
      <c r="B26" s="137">
        <v>91962</v>
      </c>
      <c r="C26" s="137">
        <v>349382811</v>
      </c>
      <c r="D26" s="137">
        <v>7730</v>
      </c>
      <c r="E26" s="137">
        <v>30955448</v>
      </c>
      <c r="F26" s="137">
        <v>17736</v>
      </c>
      <c r="G26" s="137">
        <v>60937097</v>
      </c>
      <c r="H26" s="82"/>
      <c r="I26" s="82"/>
      <c r="J26" s="137">
        <v>117428</v>
      </c>
      <c r="K26" s="137">
        <v>441275356</v>
      </c>
    </row>
    <row r="27" spans="1:11" x14ac:dyDescent="0.2">
      <c r="A27" s="136" t="s">
        <v>84</v>
      </c>
      <c r="B27" s="137">
        <v>22545</v>
      </c>
      <c r="C27" s="137">
        <v>81490919</v>
      </c>
      <c r="D27" s="137">
        <v>4315</v>
      </c>
      <c r="E27" s="137">
        <v>16540035</v>
      </c>
      <c r="F27" s="137">
        <v>2591</v>
      </c>
      <c r="G27" s="137">
        <v>7574874</v>
      </c>
      <c r="H27" s="82"/>
      <c r="I27" s="82"/>
      <c r="J27" s="137">
        <v>29451</v>
      </c>
      <c r="K27" s="137">
        <v>105605828</v>
      </c>
    </row>
    <row r="28" spans="1:11" x14ac:dyDescent="0.2">
      <c r="A28" s="136" t="s">
        <v>85</v>
      </c>
      <c r="B28" s="137">
        <v>103616</v>
      </c>
      <c r="C28" s="137">
        <v>339539153</v>
      </c>
      <c r="D28" s="137">
        <v>8354</v>
      </c>
      <c r="E28" s="137">
        <v>33651572</v>
      </c>
      <c r="F28" s="137">
        <v>17994</v>
      </c>
      <c r="G28" s="137">
        <v>59384236</v>
      </c>
      <c r="H28" s="82"/>
      <c r="I28" s="82"/>
      <c r="J28" s="137">
        <v>129964</v>
      </c>
      <c r="K28" s="137">
        <v>432574961</v>
      </c>
    </row>
    <row r="29" spans="1:11" x14ac:dyDescent="0.2">
      <c r="A29" s="136" t="s">
        <v>86</v>
      </c>
      <c r="B29" s="137">
        <v>85449</v>
      </c>
      <c r="C29" s="137">
        <v>289992952</v>
      </c>
      <c r="D29" s="137">
        <v>40062</v>
      </c>
      <c r="E29" s="137">
        <v>155447018</v>
      </c>
      <c r="F29" s="137">
        <v>12149</v>
      </c>
      <c r="G29" s="137">
        <v>40608674</v>
      </c>
      <c r="H29" s="82"/>
      <c r="I29" s="82"/>
      <c r="J29" s="137">
        <v>137660</v>
      </c>
      <c r="K29" s="137">
        <v>486048644</v>
      </c>
    </row>
    <row r="30" spans="1:11" x14ac:dyDescent="0.2">
      <c r="A30" s="136" t="s">
        <v>87</v>
      </c>
      <c r="B30" s="137">
        <v>237582</v>
      </c>
      <c r="C30" s="137">
        <v>806285513</v>
      </c>
      <c r="D30" s="137">
        <v>60257</v>
      </c>
      <c r="E30" s="137">
        <v>198626026</v>
      </c>
      <c r="F30" s="137">
        <v>25700</v>
      </c>
      <c r="G30" s="137">
        <v>89672653</v>
      </c>
      <c r="H30" s="82"/>
      <c r="I30" s="82"/>
      <c r="J30" s="137">
        <v>323539</v>
      </c>
      <c r="K30" s="137">
        <v>1094584192</v>
      </c>
    </row>
    <row r="31" spans="1:11" x14ac:dyDescent="0.2">
      <c r="A31" s="139" t="s">
        <v>88</v>
      </c>
      <c r="B31" s="140">
        <v>103110</v>
      </c>
      <c r="C31" s="140">
        <v>343064130</v>
      </c>
      <c r="D31" s="140">
        <v>16223</v>
      </c>
      <c r="E31" s="140">
        <v>59895107</v>
      </c>
      <c r="F31" s="140">
        <v>51890</v>
      </c>
      <c r="G31" s="140">
        <v>160465062</v>
      </c>
      <c r="H31" s="87"/>
      <c r="I31" s="87"/>
      <c r="J31" s="140">
        <v>171223</v>
      </c>
      <c r="K31" s="140">
        <v>563424299</v>
      </c>
    </row>
    <row r="32" spans="1:11" x14ac:dyDescent="0.2">
      <c r="A32" s="136" t="s">
        <v>89</v>
      </c>
      <c r="B32" s="137">
        <v>95187</v>
      </c>
      <c r="C32" s="137">
        <v>380280806</v>
      </c>
      <c r="D32" s="137">
        <v>6794</v>
      </c>
      <c r="E32" s="137">
        <v>27926654</v>
      </c>
      <c r="F32" s="137">
        <v>2123</v>
      </c>
      <c r="G32" s="137">
        <v>7794534</v>
      </c>
      <c r="H32" s="82"/>
      <c r="I32" s="82"/>
      <c r="J32" s="137">
        <v>104104</v>
      </c>
      <c r="K32" s="137">
        <v>416001994</v>
      </c>
    </row>
    <row r="33" spans="1:11" x14ac:dyDescent="0.2">
      <c r="A33" s="136" t="s">
        <v>90</v>
      </c>
      <c r="B33" s="137">
        <v>111922</v>
      </c>
      <c r="C33" s="137">
        <v>382608355</v>
      </c>
      <c r="D33" s="137">
        <v>44378</v>
      </c>
      <c r="E33" s="137">
        <v>154594533</v>
      </c>
      <c r="F33" s="137">
        <v>27623</v>
      </c>
      <c r="G33" s="137">
        <v>100389921</v>
      </c>
      <c r="H33" s="82"/>
      <c r="I33" s="82"/>
      <c r="J33" s="137">
        <v>183923</v>
      </c>
      <c r="K33" s="137">
        <v>637592809</v>
      </c>
    </row>
    <row r="34" spans="1:11" x14ac:dyDescent="0.2">
      <c r="A34" s="136" t="s">
        <v>91</v>
      </c>
      <c r="B34" s="137">
        <v>21237</v>
      </c>
      <c r="C34" s="137">
        <v>78714211</v>
      </c>
      <c r="D34" s="137">
        <v>1665</v>
      </c>
      <c r="E34" s="137">
        <v>6353144</v>
      </c>
      <c r="F34" s="137">
        <v>487</v>
      </c>
      <c r="G34" s="137">
        <v>1911592</v>
      </c>
      <c r="H34" s="82"/>
      <c r="I34" s="82"/>
      <c r="J34" s="137">
        <v>23389</v>
      </c>
      <c r="K34" s="137">
        <v>86978947</v>
      </c>
    </row>
    <row r="35" spans="1:11" x14ac:dyDescent="0.2">
      <c r="A35" s="136" t="s">
        <v>92</v>
      </c>
      <c r="B35" s="137">
        <v>36267</v>
      </c>
      <c r="C35" s="137">
        <v>118885279</v>
      </c>
      <c r="D35" s="137">
        <v>8325</v>
      </c>
      <c r="E35" s="137">
        <v>29436432</v>
      </c>
      <c r="F35" s="137">
        <v>1981</v>
      </c>
      <c r="G35" s="137">
        <v>7275092</v>
      </c>
      <c r="H35" s="82"/>
      <c r="I35" s="82"/>
      <c r="J35" s="137">
        <v>46573</v>
      </c>
      <c r="K35" s="137">
        <v>155596803</v>
      </c>
    </row>
    <row r="36" spans="1:11" x14ac:dyDescent="0.2">
      <c r="A36" s="136" t="s">
        <v>93</v>
      </c>
      <c r="B36" s="137">
        <v>37257</v>
      </c>
      <c r="C36" s="137">
        <v>119160655</v>
      </c>
      <c r="D36" s="137">
        <v>516</v>
      </c>
      <c r="E36" s="137">
        <v>2091593</v>
      </c>
      <c r="F36" s="137">
        <v>4797</v>
      </c>
      <c r="G36" s="137">
        <v>16323607</v>
      </c>
      <c r="H36" s="82"/>
      <c r="I36" s="82"/>
      <c r="J36" s="137">
        <v>42570</v>
      </c>
      <c r="K36" s="137">
        <v>137575855</v>
      </c>
    </row>
    <row r="37" spans="1:11" x14ac:dyDescent="0.2">
      <c r="A37" s="139" t="s">
        <v>94</v>
      </c>
      <c r="B37" s="140">
        <v>12951</v>
      </c>
      <c r="C37" s="140">
        <v>43197773</v>
      </c>
      <c r="D37" s="140">
        <v>7063</v>
      </c>
      <c r="E37" s="140">
        <v>21430294</v>
      </c>
      <c r="F37" s="140">
        <v>3495</v>
      </c>
      <c r="G37" s="140">
        <v>11641907</v>
      </c>
      <c r="H37" s="87"/>
      <c r="I37" s="87"/>
      <c r="J37" s="140">
        <v>23509</v>
      </c>
      <c r="K37" s="140">
        <v>76269974</v>
      </c>
    </row>
    <row r="38" spans="1:11" x14ac:dyDescent="0.2">
      <c r="A38" s="136" t="s">
        <v>95</v>
      </c>
      <c r="B38" s="137">
        <v>132136</v>
      </c>
      <c r="C38" s="137">
        <v>480947977</v>
      </c>
      <c r="D38" s="137">
        <v>18199</v>
      </c>
      <c r="E38" s="137">
        <v>74510842</v>
      </c>
      <c r="F38" s="137">
        <v>32029</v>
      </c>
      <c r="G38" s="137">
        <v>111421275</v>
      </c>
      <c r="H38" s="82"/>
      <c r="I38" s="82"/>
      <c r="J38" s="137">
        <v>182364</v>
      </c>
      <c r="K38" s="137">
        <v>666880094</v>
      </c>
    </row>
    <row r="39" spans="1:11" x14ac:dyDescent="0.2">
      <c r="A39" s="136" t="s">
        <v>96</v>
      </c>
      <c r="B39" s="137">
        <v>63778</v>
      </c>
      <c r="C39" s="137">
        <v>222971679</v>
      </c>
      <c r="D39" s="137">
        <v>354</v>
      </c>
      <c r="E39" s="137">
        <v>1489169</v>
      </c>
      <c r="F39" s="137">
        <v>2280</v>
      </c>
      <c r="G39" s="137">
        <v>8038427</v>
      </c>
      <c r="H39" s="82"/>
      <c r="I39" s="82"/>
      <c r="J39" s="137">
        <v>66412</v>
      </c>
      <c r="K39" s="137">
        <v>232499275</v>
      </c>
    </row>
    <row r="40" spans="1:11" x14ac:dyDescent="0.2">
      <c r="A40" s="136" t="s">
        <v>97</v>
      </c>
      <c r="B40" s="137">
        <v>317365</v>
      </c>
      <c r="C40" s="137">
        <v>1206214387</v>
      </c>
      <c r="D40" s="137">
        <v>119379</v>
      </c>
      <c r="E40" s="137">
        <v>483927852</v>
      </c>
      <c r="F40" s="137">
        <v>84555</v>
      </c>
      <c r="G40" s="137">
        <v>308805572</v>
      </c>
      <c r="H40" s="82"/>
      <c r="I40" s="82"/>
      <c r="J40" s="137">
        <v>521299</v>
      </c>
      <c r="K40" s="137">
        <v>1998947811</v>
      </c>
    </row>
    <row r="41" spans="1:11" x14ac:dyDescent="0.2">
      <c r="A41" s="136" t="s">
        <v>98</v>
      </c>
      <c r="B41" s="137">
        <v>223023</v>
      </c>
      <c r="C41" s="137">
        <v>805696930</v>
      </c>
      <c r="D41" s="137">
        <v>29970</v>
      </c>
      <c r="E41" s="137">
        <v>121167144</v>
      </c>
      <c r="F41" s="137">
        <v>7917</v>
      </c>
      <c r="G41" s="137">
        <v>27484585</v>
      </c>
      <c r="H41" s="82"/>
      <c r="I41" s="82"/>
      <c r="J41" s="137">
        <v>260910</v>
      </c>
      <c r="K41" s="137">
        <v>954348659</v>
      </c>
    </row>
    <row r="42" spans="1:11" x14ac:dyDescent="0.2">
      <c r="A42" s="136" t="s">
        <v>99</v>
      </c>
      <c r="B42" s="137">
        <v>11710</v>
      </c>
      <c r="C42" s="137">
        <v>42400839</v>
      </c>
      <c r="D42" s="137">
        <v>2285</v>
      </c>
      <c r="E42" s="137">
        <v>8705944</v>
      </c>
      <c r="F42" s="137">
        <v>355</v>
      </c>
      <c r="G42" s="137">
        <v>1346598</v>
      </c>
      <c r="H42" s="82"/>
      <c r="I42" s="82"/>
      <c r="J42" s="137">
        <v>14350</v>
      </c>
      <c r="K42" s="137">
        <v>52453381</v>
      </c>
    </row>
    <row r="43" spans="1:11" x14ac:dyDescent="0.2">
      <c r="A43" s="139" t="s">
        <v>100</v>
      </c>
      <c r="B43" s="140">
        <v>252799</v>
      </c>
      <c r="C43" s="140">
        <v>854887816</v>
      </c>
      <c r="D43" s="140">
        <v>50140</v>
      </c>
      <c r="E43" s="140">
        <v>179798341</v>
      </c>
      <c r="F43" s="140">
        <v>35891</v>
      </c>
      <c r="G43" s="140">
        <v>124792101</v>
      </c>
      <c r="H43" s="87"/>
      <c r="I43" s="87"/>
      <c r="J43" s="140">
        <v>338830</v>
      </c>
      <c r="K43" s="140">
        <v>1159478258</v>
      </c>
    </row>
    <row r="44" spans="1:11" x14ac:dyDescent="0.2">
      <c r="A44" s="136" t="s">
        <v>101</v>
      </c>
      <c r="B44" s="137">
        <v>84412</v>
      </c>
      <c r="C44" s="137">
        <v>300760105</v>
      </c>
      <c r="D44" s="137">
        <v>7885</v>
      </c>
      <c r="E44" s="137">
        <v>29176959</v>
      </c>
      <c r="F44" s="137">
        <v>9961</v>
      </c>
      <c r="G44" s="137">
        <v>35640892</v>
      </c>
      <c r="H44" s="82"/>
      <c r="I44" s="82"/>
      <c r="J44" s="137">
        <v>102258</v>
      </c>
      <c r="K44" s="137">
        <v>365577956</v>
      </c>
    </row>
    <row r="45" spans="1:11" x14ac:dyDescent="0.2">
      <c r="A45" s="136" t="s">
        <v>102</v>
      </c>
      <c r="B45" s="137">
        <v>101851</v>
      </c>
      <c r="C45" s="137">
        <v>355612097</v>
      </c>
      <c r="D45" s="137">
        <v>7918</v>
      </c>
      <c r="E45" s="137">
        <v>30402846</v>
      </c>
      <c r="F45" s="137">
        <v>14526</v>
      </c>
      <c r="G45" s="137">
        <v>51400378</v>
      </c>
      <c r="H45" s="82"/>
      <c r="I45" s="82"/>
      <c r="J45" s="137">
        <v>124295</v>
      </c>
      <c r="K45" s="137">
        <v>437415321</v>
      </c>
    </row>
    <row r="46" spans="1:11" x14ac:dyDescent="0.2">
      <c r="A46" s="136" t="s">
        <v>103</v>
      </c>
      <c r="B46" s="137">
        <v>147661</v>
      </c>
      <c r="C46" s="137">
        <v>505924995</v>
      </c>
      <c r="D46" s="137">
        <v>72315</v>
      </c>
      <c r="E46" s="137">
        <v>272990899</v>
      </c>
      <c r="F46" s="137">
        <v>68016</v>
      </c>
      <c r="G46" s="137">
        <v>216946114</v>
      </c>
      <c r="H46" s="82"/>
      <c r="I46" s="82"/>
      <c r="J46" s="137">
        <v>287992</v>
      </c>
      <c r="K46" s="137">
        <v>995862008</v>
      </c>
    </row>
    <row r="47" spans="1:11" x14ac:dyDescent="0.2">
      <c r="A47" s="136" t="s">
        <v>104</v>
      </c>
      <c r="B47" s="137">
        <v>42538</v>
      </c>
      <c r="C47" s="137">
        <v>196229308</v>
      </c>
      <c r="D47" s="137">
        <v>124499</v>
      </c>
      <c r="E47" s="137">
        <v>526653183</v>
      </c>
      <c r="F47" s="137">
        <v>72147</v>
      </c>
      <c r="G47" s="137">
        <v>276685334</v>
      </c>
      <c r="H47" s="82"/>
      <c r="I47" s="82"/>
      <c r="J47" s="137">
        <v>239184</v>
      </c>
      <c r="K47" s="137">
        <v>999567825</v>
      </c>
    </row>
    <row r="48" spans="1:11" x14ac:dyDescent="0.2">
      <c r="A48" s="136" t="s">
        <v>105</v>
      </c>
      <c r="B48" s="137">
        <v>16367</v>
      </c>
      <c r="C48" s="137">
        <v>53679865</v>
      </c>
      <c r="D48" s="137">
        <v>12561</v>
      </c>
      <c r="E48" s="137">
        <v>48024417</v>
      </c>
      <c r="F48" s="137">
        <v>5462</v>
      </c>
      <c r="G48" s="137">
        <v>17501542</v>
      </c>
      <c r="H48" s="82"/>
      <c r="I48" s="82"/>
      <c r="J48" s="137">
        <v>34390</v>
      </c>
      <c r="K48" s="137">
        <v>119205824</v>
      </c>
    </row>
    <row r="49" spans="1:11" x14ac:dyDescent="0.2">
      <c r="A49" s="139" t="s">
        <v>106</v>
      </c>
      <c r="B49" s="140">
        <v>103250</v>
      </c>
      <c r="C49" s="140">
        <v>366206726</v>
      </c>
      <c r="D49" s="140">
        <v>17428</v>
      </c>
      <c r="E49" s="140">
        <v>71532476</v>
      </c>
      <c r="F49" s="140">
        <v>4157</v>
      </c>
      <c r="G49" s="140">
        <v>15140830</v>
      </c>
      <c r="H49" s="87"/>
      <c r="I49" s="87"/>
      <c r="J49" s="140">
        <v>124835</v>
      </c>
      <c r="K49" s="140">
        <v>452880032</v>
      </c>
    </row>
    <row r="50" spans="1:11" x14ac:dyDescent="0.2">
      <c r="A50" s="136" t="s">
        <v>107</v>
      </c>
      <c r="B50" s="137">
        <v>15552</v>
      </c>
      <c r="C50" s="137">
        <v>56478833</v>
      </c>
      <c r="D50" s="137">
        <v>2380</v>
      </c>
      <c r="E50" s="137">
        <v>8273672</v>
      </c>
      <c r="F50" s="137">
        <v>11368</v>
      </c>
      <c r="G50" s="137">
        <v>33921393</v>
      </c>
      <c r="H50" s="82"/>
      <c r="I50" s="82"/>
      <c r="J50" s="137">
        <v>29300</v>
      </c>
      <c r="K50" s="137">
        <v>98673898</v>
      </c>
    </row>
    <row r="51" spans="1:11" x14ac:dyDescent="0.2">
      <c r="A51" s="136" t="s">
        <v>108</v>
      </c>
      <c r="B51" s="137">
        <v>122734</v>
      </c>
      <c r="C51" s="137">
        <v>445264145</v>
      </c>
      <c r="D51" s="137">
        <v>25694</v>
      </c>
      <c r="E51" s="137">
        <v>102415912</v>
      </c>
      <c r="F51" s="137">
        <v>28309</v>
      </c>
      <c r="G51" s="137">
        <v>98321696</v>
      </c>
      <c r="H51" s="82"/>
      <c r="I51" s="82"/>
      <c r="J51" s="137">
        <v>176737</v>
      </c>
      <c r="K51" s="137">
        <v>646001753</v>
      </c>
    </row>
    <row r="52" spans="1:11" x14ac:dyDescent="0.2">
      <c r="A52" s="136" t="s">
        <v>109</v>
      </c>
      <c r="B52" s="137">
        <v>545592</v>
      </c>
      <c r="C52" s="137">
        <v>1950296447</v>
      </c>
      <c r="D52" s="137">
        <v>39863</v>
      </c>
      <c r="E52" s="137">
        <v>155225434</v>
      </c>
      <c r="F52" s="137">
        <v>81988</v>
      </c>
      <c r="G52" s="137">
        <v>289032798</v>
      </c>
      <c r="H52" s="82"/>
      <c r="I52" s="82"/>
      <c r="J52" s="137">
        <v>667443</v>
      </c>
      <c r="K52" s="137">
        <v>2394554679</v>
      </c>
    </row>
    <row r="53" spans="1:11" x14ac:dyDescent="0.2">
      <c r="A53" s="136" t="s">
        <v>110</v>
      </c>
      <c r="B53" s="137">
        <v>69521</v>
      </c>
      <c r="C53" s="137">
        <v>240577363</v>
      </c>
      <c r="D53" s="137">
        <v>28625</v>
      </c>
      <c r="E53" s="137">
        <v>110539184</v>
      </c>
      <c r="F53" s="137">
        <v>21707</v>
      </c>
      <c r="G53" s="137">
        <v>75144596</v>
      </c>
      <c r="H53" s="82"/>
      <c r="I53" s="82"/>
      <c r="J53" s="137">
        <v>119853</v>
      </c>
      <c r="K53" s="137">
        <v>426261143</v>
      </c>
    </row>
    <row r="54" spans="1:11" x14ac:dyDescent="0.2">
      <c r="A54" s="136" t="s">
        <v>111</v>
      </c>
      <c r="B54" s="137">
        <v>8838</v>
      </c>
      <c r="C54" s="137">
        <v>29544543</v>
      </c>
      <c r="D54" s="137">
        <v>3338</v>
      </c>
      <c r="E54" s="137">
        <v>13062877</v>
      </c>
      <c r="F54" s="137">
        <v>342</v>
      </c>
      <c r="G54" s="137">
        <v>1178861</v>
      </c>
      <c r="H54" s="82"/>
      <c r="I54" s="82"/>
      <c r="J54" s="137">
        <v>12518</v>
      </c>
      <c r="K54" s="137">
        <v>43786281</v>
      </c>
    </row>
    <row r="55" spans="1:11" x14ac:dyDescent="0.2">
      <c r="A55" s="139" t="s">
        <v>112</v>
      </c>
      <c r="B55" s="140">
        <v>127308</v>
      </c>
      <c r="C55" s="140">
        <v>438129657</v>
      </c>
      <c r="D55" s="140">
        <v>44414</v>
      </c>
      <c r="E55" s="140">
        <v>159285010</v>
      </c>
      <c r="F55" s="140">
        <v>30988</v>
      </c>
      <c r="G55" s="140">
        <v>111016552</v>
      </c>
      <c r="H55" s="87"/>
      <c r="I55" s="87"/>
      <c r="J55" s="140">
        <v>202710</v>
      </c>
      <c r="K55" s="140">
        <v>708431219</v>
      </c>
    </row>
    <row r="56" spans="1:11" x14ac:dyDescent="0.2">
      <c r="A56" s="136" t="s">
        <v>113</v>
      </c>
      <c r="B56" s="137">
        <v>115526</v>
      </c>
      <c r="C56" s="137">
        <v>405467647</v>
      </c>
      <c r="D56" s="137">
        <v>9566</v>
      </c>
      <c r="E56" s="137">
        <v>37172073</v>
      </c>
      <c r="F56" s="137">
        <v>13940</v>
      </c>
      <c r="G56" s="137">
        <v>48345261</v>
      </c>
      <c r="H56" s="82"/>
      <c r="I56" s="82"/>
      <c r="J56" s="137">
        <v>139032</v>
      </c>
      <c r="K56" s="137">
        <v>490984981</v>
      </c>
    </row>
    <row r="57" spans="1:11" x14ac:dyDescent="0.2">
      <c r="A57" s="136" t="s">
        <v>114</v>
      </c>
      <c r="B57" s="137">
        <v>38851</v>
      </c>
      <c r="C57" s="137">
        <v>148131885</v>
      </c>
      <c r="D57" s="137">
        <v>5619</v>
      </c>
      <c r="E57" s="137">
        <v>21049847</v>
      </c>
      <c r="F57" s="137">
        <v>27475</v>
      </c>
      <c r="G57" s="137">
        <v>78543566</v>
      </c>
      <c r="H57" s="82"/>
      <c r="I57" s="82"/>
      <c r="J57" s="137">
        <v>71945</v>
      </c>
      <c r="K57" s="137">
        <v>247725298</v>
      </c>
    </row>
    <row r="58" spans="1:11" x14ac:dyDescent="0.2">
      <c r="A58" s="136" t="s">
        <v>115</v>
      </c>
      <c r="B58" s="137">
        <v>100900</v>
      </c>
      <c r="C58" s="137">
        <v>341623028</v>
      </c>
      <c r="D58" s="137">
        <v>16736</v>
      </c>
      <c r="E58" s="137">
        <v>59385049</v>
      </c>
      <c r="F58" s="137">
        <v>13281</v>
      </c>
      <c r="G58" s="137">
        <v>46270055</v>
      </c>
      <c r="H58" s="82"/>
      <c r="I58" s="82"/>
      <c r="J58" s="137">
        <v>130917</v>
      </c>
      <c r="K58" s="137">
        <v>447278132</v>
      </c>
    </row>
    <row r="59" spans="1:11" x14ac:dyDescent="0.2">
      <c r="A59" s="136" t="s">
        <v>116</v>
      </c>
      <c r="B59" s="141">
        <v>8888</v>
      </c>
      <c r="C59" s="141">
        <v>31416359</v>
      </c>
      <c r="D59" s="141">
        <v>0</v>
      </c>
      <c r="E59" s="142">
        <v>0</v>
      </c>
      <c r="F59" s="141">
        <v>4239</v>
      </c>
      <c r="G59" s="141">
        <v>15133170</v>
      </c>
      <c r="H59" s="82"/>
      <c r="I59" s="82"/>
      <c r="J59" s="141">
        <v>13127</v>
      </c>
      <c r="K59" s="141">
        <v>46549529</v>
      </c>
    </row>
    <row r="60" spans="1:11" x14ac:dyDescent="0.2">
      <c r="A60" s="136" t="s">
        <v>117</v>
      </c>
      <c r="B60" s="141">
        <v>1626</v>
      </c>
      <c r="C60" s="141">
        <v>5887334</v>
      </c>
      <c r="D60" s="141">
        <v>0</v>
      </c>
      <c r="E60" s="142">
        <v>0</v>
      </c>
      <c r="F60" s="141">
        <v>0</v>
      </c>
      <c r="G60" s="142">
        <v>0</v>
      </c>
      <c r="H60" s="82"/>
      <c r="I60" s="82"/>
      <c r="J60" s="141">
        <v>1626</v>
      </c>
      <c r="K60" s="141">
        <v>5887334</v>
      </c>
    </row>
    <row r="61" spans="1:11" x14ac:dyDescent="0.2">
      <c r="A61" s="139" t="s">
        <v>118</v>
      </c>
      <c r="B61" s="140">
        <v>0</v>
      </c>
      <c r="C61" s="143">
        <v>0</v>
      </c>
      <c r="D61" s="140">
        <v>0</v>
      </c>
      <c r="E61" s="143">
        <v>0</v>
      </c>
      <c r="F61" s="140">
        <v>0</v>
      </c>
      <c r="G61" s="143">
        <v>0</v>
      </c>
      <c r="H61" s="87"/>
      <c r="I61" s="87"/>
      <c r="J61" s="140">
        <v>0</v>
      </c>
      <c r="K61" s="143">
        <v>0</v>
      </c>
    </row>
    <row r="62" spans="1:11" x14ac:dyDescent="0.2">
      <c r="A62" s="136" t="s">
        <v>119</v>
      </c>
      <c r="B62" s="141">
        <v>3221</v>
      </c>
      <c r="C62" s="141">
        <v>12871177</v>
      </c>
      <c r="D62" s="141">
        <v>0</v>
      </c>
      <c r="E62" s="142">
        <v>0</v>
      </c>
      <c r="F62" s="141">
        <v>0</v>
      </c>
      <c r="G62" s="142">
        <v>0</v>
      </c>
      <c r="H62" s="82"/>
      <c r="I62" s="82"/>
      <c r="J62" s="141">
        <v>3221</v>
      </c>
      <c r="K62" s="141">
        <v>12871177</v>
      </c>
    </row>
    <row r="63" spans="1:11" x14ac:dyDescent="0.2">
      <c r="A63" s="136" t="s">
        <v>120</v>
      </c>
      <c r="B63" s="141">
        <v>4033</v>
      </c>
      <c r="C63" s="141">
        <v>14360975</v>
      </c>
      <c r="D63" s="141">
        <v>81</v>
      </c>
      <c r="E63" s="141">
        <v>282706</v>
      </c>
      <c r="F63" s="141">
        <v>0</v>
      </c>
      <c r="G63" s="142">
        <v>0</v>
      </c>
      <c r="H63" s="82"/>
      <c r="I63" s="82"/>
      <c r="J63" s="141">
        <v>4114</v>
      </c>
      <c r="K63" s="141">
        <v>14643681</v>
      </c>
    </row>
    <row r="64" spans="1:11" x14ac:dyDescent="0.2">
      <c r="A64" s="136" t="s">
        <v>121</v>
      </c>
      <c r="B64" s="141">
        <v>1216</v>
      </c>
      <c r="C64" s="141">
        <v>4684857</v>
      </c>
      <c r="D64" s="141">
        <v>0</v>
      </c>
      <c r="E64" s="142">
        <v>0</v>
      </c>
      <c r="F64" s="141">
        <v>0</v>
      </c>
      <c r="G64" s="142">
        <v>0</v>
      </c>
      <c r="H64" s="82"/>
      <c r="I64" s="82"/>
      <c r="J64" s="141">
        <v>1216</v>
      </c>
      <c r="K64" s="141">
        <v>4684857</v>
      </c>
    </row>
    <row r="65" spans="1:11" x14ac:dyDescent="0.2">
      <c r="A65" s="136" t="s">
        <v>122</v>
      </c>
      <c r="B65" s="141">
        <v>0</v>
      </c>
      <c r="C65" s="142">
        <v>0</v>
      </c>
      <c r="D65" s="141">
        <v>0</v>
      </c>
      <c r="E65" s="142">
        <v>0</v>
      </c>
      <c r="F65" s="141">
        <v>0</v>
      </c>
      <c r="G65" s="142">
        <v>0</v>
      </c>
      <c r="H65" s="82"/>
      <c r="I65" s="82"/>
      <c r="J65" s="141">
        <v>0</v>
      </c>
      <c r="K65" s="142">
        <v>0</v>
      </c>
    </row>
    <row r="66" spans="1:11" x14ac:dyDescent="0.2">
      <c r="A66" s="136" t="s">
        <v>123</v>
      </c>
      <c r="B66" s="141">
        <v>990</v>
      </c>
      <c r="C66" s="141">
        <v>4026999</v>
      </c>
      <c r="D66" s="141">
        <v>0</v>
      </c>
      <c r="E66" s="142">
        <v>0</v>
      </c>
      <c r="F66" s="141">
        <v>0</v>
      </c>
      <c r="G66" s="142">
        <v>0</v>
      </c>
      <c r="H66" s="82"/>
      <c r="I66" s="82"/>
      <c r="J66" s="141">
        <v>990</v>
      </c>
      <c r="K66" s="141">
        <v>4026999</v>
      </c>
    </row>
    <row r="67" spans="1:11" x14ac:dyDescent="0.2">
      <c r="A67" s="144" t="s">
        <v>124</v>
      </c>
      <c r="B67" s="141">
        <v>923</v>
      </c>
      <c r="C67" s="141">
        <v>3270412</v>
      </c>
      <c r="D67" s="141">
        <v>0</v>
      </c>
      <c r="E67" s="142">
        <v>0</v>
      </c>
      <c r="F67" s="141">
        <v>0</v>
      </c>
      <c r="G67" s="142">
        <v>0</v>
      </c>
      <c r="H67" s="82"/>
      <c r="I67" s="82"/>
      <c r="J67" s="141">
        <v>923</v>
      </c>
      <c r="K67" s="141">
        <v>3270412</v>
      </c>
    </row>
    <row r="68" spans="1:11" x14ac:dyDescent="0.2">
      <c r="A68" s="136" t="s">
        <v>125</v>
      </c>
      <c r="B68" s="145">
        <v>1486</v>
      </c>
      <c r="C68" s="141">
        <v>5778818</v>
      </c>
      <c r="D68" s="145">
        <v>0</v>
      </c>
      <c r="E68" s="142">
        <v>0</v>
      </c>
      <c r="F68" s="145">
        <v>0</v>
      </c>
      <c r="G68" s="142">
        <v>0</v>
      </c>
      <c r="H68" s="86"/>
      <c r="I68" s="82"/>
      <c r="J68" s="145">
        <v>1486</v>
      </c>
      <c r="K68" s="141">
        <v>5778818</v>
      </c>
    </row>
    <row r="69" spans="1:11" ht="13.5" thickBot="1" x14ac:dyDescent="0.25">
      <c r="A69" s="146" t="s">
        <v>126</v>
      </c>
      <c r="B69" s="147">
        <v>0</v>
      </c>
      <c r="C69" s="148">
        <v>0</v>
      </c>
      <c r="D69" s="147">
        <v>0</v>
      </c>
      <c r="E69" s="148">
        <v>0</v>
      </c>
      <c r="F69" s="147">
        <v>0</v>
      </c>
      <c r="G69" s="148">
        <v>0</v>
      </c>
      <c r="H69" s="85"/>
      <c r="I69" s="84"/>
      <c r="J69" s="147">
        <v>0</v>
      </c>
      <c r="K69" s="148">
        <v>0</v>
      </c>
    </row>
    <row r="70" spans="1:11" x14ac:dyDescent="0.2">
      <c r="A70" s="64" t="s">
        <v>127</v>
      </c>
      <c r="B70" s="80">
        <v>6182488</v>
      </c>
      <c r="C70" s="79">
        <v>21784107341</v>
      </c>
      <c r="D70" s="80">
        <v>1198803</v>
      </c>
      <c r="E70" s="79">
        <v>4608900581</v>
      </c>
      <c r="F70" s="80">
        <v>2063077</v>
      </c>
      <c r="G70" s="79">
        <v>7182058102</v>
      </c>
      <c r="H70" s="82"/>
      <c r="I70" s="81"/>
      <c r="J70" s="80">
        <v>9444368</v>
      </c>
      <c r="K70" s="79">
        <v>33575066024</v>
      </c>
    </row>
    <row r="71" spans="1:11" x14ac:dyDescent="0.2">
      <c r="H71" s="80"/>
      <c r="I71" s="79"/>
    </row>
    <row r="72" spans="1:11" x14ac:dyDescent="0.2">
      <c r="A72" s="149" t="s">
        <v>232</v>
      </c>
    </row>
    <row r="73" spans="1:11" x14ac:dyDescent="0.2">
      <c r="H73" s="73"/>
      <c r="I73" s="69"/>
    </row>
  </sheetData>
  <mergeCells count="7">
    <mergeCell ref="A2:K2"/>
    <mergeCell ref="A3:K3"/>
    <mergeCell ref="B5:C5"/>
    <mergeCell ref="D5:E5"/>
    <mergeCell ref="F5:G5"/>
    <mergeCell ref="J5:K5"/>
    <mergeCell ref="H5:I5"/>
  </mergeCells>
  <hyperlinks>
    <hyperlink ref="A72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0"/>
  <sheetViews>
    <sheetView workbookViewId="0">
      <selection sqref="A1:XFD1048576"/>
    </sheetView>
  </sheetViews>
  <sheetFormatPr defaultColWidth="8.85546875" defaultRowHeight="12.75" x14ac:dyDescent="0.2"/>
  <cols>
    <col min="1" max="1" width="28.42578125" style="151" customWidth="1"/>
    <col min="2" max="2" width="13" style="151" customWidth="1"/>
    <col min="3" max="3" width="16.42578125" style="151" customWidth="1"/>
    <col min="4" max="4" width="13" style="151" customWidth="1"/>
    <col min="5" max="5" width="16.42578125" style="151" customWidth="1"/>
    <col min="6" max="6" width="13" style="151" customWidth="1"/>
    <col min="7" max="7" width="16.42578125" style="151" customWidth="1"/>
    <col min="8" max="8" width="13.42578125" style="151" customWidth="1"/>
    <col min="9" max="9" width="16.42578125" style="151" customWidth="1"/>
    <col min="10" max="10" width="13.42578125" style="151" customWidth="1"/>
    <col min="11" max="11" width="16.42578125" style="151" customWidth="1"/>
    <col min="12" max="16384" width="8.85546875" style="151"/>
  </cols>
  <sheetData>
    <row r="1" spans="1:11" ht="13.15" customHeight="1" x14ac:dyDescent="0.2">
      <c r="A1" s="150" t="s">
        <v>233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3.15" customHeight="1" x14ac:dyDescent="0.2">
      <c r="A3" s="153"/>
      <c r="B3" s="224" t="s">
        <v>59</v>
      </c>
      <c r="C3" s="224"/>
      <c r="D3" s="224" t="s">
        <v>60</v>
      </c>
      <c r="E3" s="224"/>
      <c r="F3" s="224" t="s">
        <v>61</v>
      </c>
      <c r="G3" s="224"/>
      <c r="H3" s="223" t="s">
        <v>216</v>
      </c>
      <c r="I3" s="223"/>
      <c r="J3" s="223" t="s">
        <v>127</v>
      </c>
      <c r="K3" s="223"/>
    </row>
    <row r="4" spans="1:11" ht="25.5" x14ac:dyDescent="0.2">
      <c r="A4" s="154"/>
      <c r="B4" s="155" t="s">
        <v>234</v>
      </c>
      <c r="C4" s="155" t="s">
        <v>235</v>
      </c>
      <c r="D4" s="155" t="s">
        <v>234</v>
      </c>
      <c r="E4" s="155" t="s">
        <v>235</v>
      </c>
      <c r="F4" s="155" t="s">
        <v>234</v>
      </c>
      <c r="G4" s="155" t="s">
        <v>235</v>
      </c>
      <c r="H4" s="155" t="s">
        <v>234</v>
      </c>
      <c r="I4" s="155" t="s">
        <v>235</v>
      </c>
      <c r="J4" s="155" t="s">
        <v>234</v>
      </c>
      <c r="K4" s="155" t="s">
        <v>235</v>
      </c>
    </row>
    <row r="5" spans="1:11" x14ac:dyDescent="0.2">
      <c r="A5" s="156" t="s">
        <v>65</v>
      </c>
      <c r="B5" s="157">
        <v>107338</v>
      </c>
      <c r="C5" s="158">
        <v>392576911</v>
      </c>
      <c r="D5" s="157">
        <v>16031</v>
      </c>
      <c r="E5" s="158">
        <v>64224409</v>
      </c>
      <c r="F5" s="157">
        <v>33606</v>
      </c>
      <c r="G5" s="158">
        <v>118872256</v>
      </c>
      <c r="H5" s="157"/>
      <c r="I5" s="158"/>
      <c r="J5" s="157">
        <v>156975</v>
      </c>
      <c r="K5" s="158">
        <v>575673576</v>
      </c>
    </row>
    <row r="6" spans="1:11" x14ac:dyDescent="0.2">
      <c r="A6" s="156" t="s">
        <v>66</v>
      </c>
      <c r="B6" s="157">
        <v>7795</v>
      </c>
      <c r="C6" s="158">
        <v>25824007</v>
      </c>
      <c r="D6" s="157">
        <v>197</v>
      </c>
      <c r="E6" s="158">
        <v>697823</v>
      </c>
      <c r="F6" s="157">
        <v>4125</v>
      </c>
      <c r="G6" s="158">
        <v>13722287</v>
      </c>
      <c r="H6" s="157"/>
      <c r="I6" s="158"/>
      <c r="J6" s="157">
        <v>12117</v>
      </c>
      <c r="K6" s="158">
        <v>40244117</v>
      </c>
    </row>
    <row r="7" spans="1:11" x14ac:dyDescent="0.2">
      <c r="A7" s="156" t="s">
        <v>67</v>
      </c>
      <c r="B7" s="157">
        <v>137210</v>
      </c>
      <c r="C7" s="158">
        <v>469969563</v>
      </c>
      <c r="D7" s="157">
        <v>715</v>
      </c>
      <c r="E7" s="158">
        <v>2789454</v>
      </c>
      <c r="F7" s="157">
        <v>333251</v>
      </c>
      <c r="G7" s="158">
        <v>1222263911</v>
      </c>
      <c r="H7" s="157"/>
      <c r="I7" s="158"/>
      <c r="J7" s="157">
        <v>471176</v>
      </c>
      <c r="K7" s="158">
        <v>1695022928</v>
      </c>
    </row>
    <row r="8" spans="1:11" x14ac:dyDescent="0.2">
      <c r="A8" s="156" t="s">
        <v>68</v>
      </c>
      <c r="B8" s="157">
        <v>73796</v>
      </c>
      <c r="C8" s="158">
        <v>277831051</v>
      </c>
      <c r="D8" s="157">
        <v>6295</v>
      </c>
      <c r="E8" s="158">
        <v>25072769</v>
      </c>
      <c r="F8" s="157">
        <v>2774</v>
      </c>
      <c r="G8" s="158">
        <v>9837955</v>
      </c>
      <c r="H8" s="157"/>
      <c r="I8" s="158"/>
      <c r="J8" s="157">
        <v>82865</v>
      </c>
      <c r="K8" s="158">
        <v>312741775</v>
      </c>
    </row>
    <row r="9" spans="1:11" x14ac:dyDescent="0.2">
      <c r="A9" s="156" t="s">
        <v>69</v>
      </c>
      <c r="B9" s="157">
        <v>751168</v>
      </c>
      <c r="C9" s="158">
        <v>2747089213</v>
      </c>
      <c r="D9" s="157">
        <v>63744</v>
      </c>
      <c r="E9" s="158">
        <v>247530780</v>
      </c>
      <c r="F9" s="157">
        <v>248717</v>
      </c>
      <c r="G9" s="158">
        <v>907296890</v>
      </c>
      <c r="H9" s="157"/>
      <c r="I9" s="158"/>
      <c r="J9" s="157">
        <v>1063629</v>
      </c>
      <c r="K9" s="158">
        <v>3901916883</v>
      </c>
    </row>
    <row r="10" spans="1:11" x14ac:dyDescent="0.2">
      <c r="A10" s="159" t="s">
        <v>70</v>
      </c>
      <c r="B10" s="160">
        <v>93979</v>
      </c>
      <c r="C10" s="161">
        <v>315888707</v>
      </c>
      <c r="D10" s="160">
        <v>5795</v>
      </c>
      <c r="E10" s="161">
        <v>19930317</v>
      </c>
      <c r="F10" s="160">
        <v>49329</v>
      </c>
      <c r="G10" s="161">
        <v>167039653</v>
      </c>
      <c r="H10" s="160"/>
      <c r="I10" s="161"/>
      <c r="J10" s="160">
        <v>149103</v>
      </c>
      <c r="K10" s="161">
        <v>502858677</v>
      </c>
    </row>
    <row r="11" spans="1:11" x14ac:dyDescent="0.2">
      <c r="A11" s="156" t="s">
        <v>71</v>
      </c>
      <c r="B11" s="157">
        <v>43281</v>
      </c>
      <c r="C11" s="158">
        <v>140230365</v>
      </c>
      <c r="D11" s="157">
        <v>12634</v>
      </c>
      <c r="E11" s="158">
        <v>47110227</v>
      </c>
      <c r="F11" s="157">
        <v>24723</v>
      </c>
      <c r="G11" s="158">
        <v>79013301</v>
      </c>
      <c r="H11" s="157"/>
      <c r="I11" s="158"/>
      <c r="J11" s="157">
        <v>80638</v>
      </c>
      <c r="K11" s="158">
        <v>266353893</v>
      </c>
    </row>
    <row r="12" spans="1:11" x14ac:dyDescent="0.2">
      <c r="A12" s="156" t="s">
        <v>72</v>
      </c>
      <c r="B12" s="157">
        <v>11855</v>
      </c>
      <c r="C12" s="158">
        <v>39588218</v>
      </c>
      <c r="D12" s="157">
        <v>4526</v>
      </c>
      <c r="E12" s="158">
        <v>16617161</v>
      </c>
      <c r="F12" s="157">
        <v>1586</v>
      </c>
      <c r="G12" s="158">
        <v>5395405</v>
      </c>
      <c r="H12" s="157"/>
      <c r="I12" s="158"/>
      <c r="J12" s="157">
        <v>17967</v>
      </c>
      <c r="K12" s="158">
        <v>61600784</v>
      </c>
    </row>
    <row r="13" spans="1:11" x14ac:dyDescent="0.2">
      <c r="A13" s="156" t="s">
        <v>73</v>
      </c>
      <c r="B13" s="157">
        <v>2951</v>
      </c>
      <c r="C13" s="158">
        <v>9783007</v>
      </c>
      <c r="D13" s="157">
        <v>9255</v>
      </c>
      <c r="E13" s="158">
        <v>38636620</v>
      </c>
      <c r="F13" s="157">
        <v>30115</v>
      </c>
      <c r="G13" s="158">
        <v>94555534</v>
      </c>
      <c r="H13" s="157"/>
      <c r="I13" s="158"/>
      <c r="J13" s="157">
        <v>42321</v>
      </c>
      <c r="K13" s="158">
        <v>142975161</v>
      </c>
    </row>
    <row r="14" spans="1:11" x14ac:dyDescent="0.2">
      <c r="A14" s="156" t="s">
        <v>74</v>
      </c>
      <c r="B14" s="157">
        <v>389267</v>
      </c>
      <c r="C14" s="158">
        <v>1350429952</v>
      </c>
      <c r="D14" s="157">
        <v>67130</v>
      </c>
      <c r="E14" s="158">
        <v>255820882</v>
      </c>
      <c r="F14" s="157">
        <v>166974</v>
      </c>
      <c r="G14" s="158">
        <v>583125317</v>
      </c>
      <c r="H14" s="157"/>
      <c r="I14" s="158"/>
      <c r="J14" s="157">
        <v>623371</v>
      </c>
      <c r="K14" s="158">
        <v>2189376151</v>
      </c>
    </row>
    <row r="15" spans="1:11" x14ac:dyDescent="0.2">
      <c r="A15" s="156" t="s">
        <v>75</v>
      </c>
      <c r="B15" s="157">
        <v>233211</v>
      </c>
      <c r="C15" s="158">
        <v>759678537</v>
      </c>
      <c r="D15" s="157">
        <v>23642</v>
      </c>
      <c r="E15" s="158">
        <v>95894137</v>
      </c>
      <c r="F15" s="157">
        <v>40280</v>
      </c>
      <c r="G15" s="158">
        <v>135189575</v>
      </c>
      <c r="H15" s="157"/>
      <c r="I15" s="158"/>
      <c r="J15" s="157">
        <v>297133</v>
      </c>
      <c r="K15" s="158">
        <v>990762249</v>
      </c>
    </row>
    <row r="16" spans="1:11" x14ac:dyDescent="0.2">
      <c r="A16" s="159" t="s">
        <v>76</v>
      </c>
      <c r="B16" s="160">
        <v>18805</v>
      </c>
      <c r="C16" s="161">
        <v>67786140</v>
      </c>
      <c r="D16" s="160">
        <v>3491</v>
      </c>
      <c r="E16" s="161">
        <v>13217483</v>
      </c>
      <c r="F16" s="160">
        <v>788</v>
      </c>
      <c r="G16" s="161">
        <v>2696330</v>
      </c>
      <c r="H16" s="160"/>
      <c r="I16" s="161"/>
      <c r="J16" s="160">
        <v>23084</v>
      </c>
      <c r="K16" s="161">
        <v>83699953</v>
      </c>
    </row>
    <row r="17" spans="1:11" x14ac:dyDescent="0.2">
      <c r="A17" s="156" t="s">
        <v>77</v>
      </c>
      <c r="B17" s="157">
        <v>34850</v>
      </c>
      <c r="C17" s="158">
        <v>127599883</v>
      </c>
      <c r="D17" s="157">
        <v>13844</v>
      </c>
      <c r="E17" s="158">
        <v>56061239</v>
      </c>
      <c r="F17" s="157">
        <v>5051</v>
      </c>
      <c r="G17" s="158">
        <v>18395315</v>
      </c>
      <c r="H17" s="157"/>
      <c r="I17" s="158"/>
      <c r="J17" s="157">
        <v>53745</v>
      </c>
      <c r="K17" s="158">
        <v>202056437</v>
      </c>
    </row>
    <row r="18" spans="1:11" x14ac:dyDescent="0.2">
      <c r="A18" s="156" t="s">
        <v>78</v>
      </c>
      <c r="B18" s="157">
        <v>196388</v>
      </c>
      <c r="C18" s="158">
        <v>670536088</v>
      </c>
      <c r="D18" s="157">
        <v>51040</v>
      </c>
      <c r="E18" s="158">
        <v>198004472</v>
      </c>
      <c r="F18" s="157">
        <v>129496</v>
      </c>
      <c r="G18" s="158">
        <v>443652152</v>
      </c>
      <c r="H18" s="157"/>
      <c r="I18" s="158"/>
      <c r="J18" s="157">
        <v>376924</v>
      </c>
      <c r="K18" s="158">
        <v>1312192712</v>
      </c>
    </row>
    <row r="19" spans="1:11" x14ac:dyDescent="0.2">
      <c r="A19" s="156" t="s">
        <v>79</v>
      </c>
      <c r="B19" s="157">
        <v>133592</v>
      </c>
      <c r="C19" s="158">
        <v>457112851</v>
      </c>
      <c r="D19" s="157">
        <v>25963</v>
      </c>
      <c r="E19" s="158">
        <v>96697719</v>
      </c>
      <c r="F19" s="157">
        <v>39683</v>
      </c>
      <c r="G19" s="158">
        <v>132835021</v>
      </c>
      <c r="H19" s="157"/>
      <c r="I19" s="158"/>
      <c r="J19" s="157">
        <v>199238</v>
      </c>
      <c r="K19" s="158">
        <v>686645591</v>
      </c>
    </row>
    <row r="20" spans="1:11" x14ac:dyDescent="0.2">
      <c r="A20" s="156" t="s">
        <v>80</v>
      </c>
      <c r="B20" s="157">
        <v>56300</v>
      </c>
      <c r="C20" s="158">
        <v>196183798</v>
      </c>
      <c r="D20" s="157">
        <v>17303</v>
      </c>
      <c r="E20" s="158">
        <v>63530785</v>
      </c>
      <c r="F20" s="157">
        <v>47559</v>
      </c>
      <c r="G20" s="158">
        <v>163824462</v>
      </c>
      <c r="H20" s="157"/>
      <c r="I20" s="158"/>
      <c r="J20" s="157">
        <v>121162</v>
      </c>
      <c r="K20" s="158">
        <v>423539045</v>
      </c>
    </row>
    <row r="21" spans="1:11" x14ac:dyDescent="0.2">
      <c r="A21" s="156" t="s">
        <v>81</v>
      </c>
      <c r="B21" s="157">
        <v>59307</v>
      </c>
      <c r="C21" s="158">
        <v>208775023</v>
      </c>
      <c r="D21" s="157">
        <v>12651</v>
      </c>
      <c r="E21" s="158">
        <v>45949055</v>
      </c>
      <c r="F21" s="157">
        <v>5163</v>
      </c>
      <c r="G21" s="158">
        <v>18574662</v>
      </c>
      <c r="H21" s="157"/>
      <c r="I21" s="158"/>
      <c r="J21" s="157">
        <v>77121</v>
      </c>
      <c r="K21" s="158">
        <v>273298740</v>
      </c>
    </row>
    <row r="22" spans="1:11" x14ac:dyDescent="0.2">
      <c r="A22" s="159" t="s">
        <v>82</v>
      </c>
      <c r="B22" s="160">
        <v>93756</v>
      </c>
      <c r="C22" s="161">
        <v>335562043</v>
      </c>
      <c r="D22" s="160">
        <v>14419</v>
      </c>
      <c r="E22" s="161">
        <v>57520247</v>
      </c>
      <c r="F22" s="160">
        <v>15581</v>
      </c>
      <c r="G22" s="161">
        <v>53157035</v>
      </c>
      <c r="H22" s="160"/>
      <c r="I22" s="161"/>
      <c r="J22" s="160">
        <v>123756</v>
      </c>
      <c r="K22" s="161">
        <v>446239325</v>
      </c>
    </row>
    <row r="23" spans="1:11" x14ac:dyDescent="0.2">
      <c r="A23" s="156" t="s">
        <v>83</v>
      </c>
      <c r="B23" s="157">
        <v>86112</v>
      </c>
      <c r="C23" s="158">
        <v>329989521</v>
      </c>
      <c r="D23" s="157">
        <v>7012</v>
      </c>
      <c r="E23" s="158">
        <v>28181320</v>
      </c>
      <c r="F23" s="157">
        <v>16615</v>
      </c>
      <c r="G23" s="158">
        <v>56889879</v>
      </c>
      <c r="H23" s="157"/>
      <c r="I23" s="158"/>
      <c r="J23" s="157">
        <v>109739</v>
      </c>
      <c r="K23" s="158">
        <v>415060720</v>
      </c>
    </row>
    <row r="24" spans="1:11" x14ac:dyDescent="0.2">
      <c r="A24" s="156" t="s">
        <v>84</v>
      </c>
      <c r="B24" s="157">
        <v>21887</v>
      </c>
      <c r="C24" s="158">
        <v>80057741</v>
      </c>
      <c r="D24" s="157">
        <v>4107</v>
      </c>
      <c r="E24" s="158">
        <v>16249621</v>
      </c>
      <c r="F24" s="157">
        <v>2393</v>
      </c>
      <c r="G24" s="158">
        <v>7208349</v>
      </c>
      <c r="H24" s="157"/>
      <c r="I24" s="158"/>
      <c r="J24" s="157">
        <v>28387</v>
      </c>
      <c r="K24" s="158">
        <v>103515711</v>
      </c>
    </row>
    <row r="25" spans="1:11" x14ac:dyDescent="0.2">
      <c r="A25" s="156" t="s">
        <v>85</v>
      </c>
      <c r="B25" s="157">
        <v>101453</v>
      </c>
      <c r="C25" s="158">
        <v>333126562</v>
      </c>
      <c r="D25" s="157">
        <v>7784</v>
      </c>
      <c r="E25" s="158">
        <v>31425658</v>
      </c>
      <c r="F25" s="157">
        <v>14753</v>
      </c>
      <c r="G25" s="158">
        <v>48079090</v>
      </c>
      <c r="H25" s="157"/>
      <c r="I25" s="158"/>
      <c r="J25" s="157">
        <v>123990</v>
      </c>
      <c r="K25" s="158">
        <v>412631310</v>
      </c>
    </row>
    <row r="26" spans="1:11" x14ac:dyDescent="0.2">
      <c r="A26" s="156" t="s">
        <v>86</v>
      </c>
      <c r="B26" s="157">
        <v>87453</v>
      </c>
      <c r="C26" s="158">
        <v>298798519</v>
      </c>
      <c r="D26" s="157">
        <v>40275</v>
      </c>
      <c r="E26" s="158">
        <v>158630680</v>
      </c>
      <c r="F26" s="157">
        <v>10221</v>
      </c>
      <c r="G26" s="158">
        <v>35218972</v>
      </c>
      <c r="H26" s="157"/>
      <c r="I26" s="158"/>
      <c r="J26" s="157">
        <v>137949</v>
      </c>
      <c r="K26" s="158">
        <v>492648171</v>
      </c>
    </row>
    <row r="27" spans="1:11" x14ac:dyDescent="0.2">
      <c r="A27" s="156" t="s">
        <v>87</v>
      </c>
      <c r="B27" s="157">
        <v>220854</v>
      </c>
      <c r="C27" s="158">
        <v>753352304</v>
      </c>
      <c r="D27" s="157">
        <v>54550</v>
      </c>
      <c r="E27" s="158">
        <v>182467380</v>
      </c>
      <c r="F27" s="157">
        <v>24237</v>
      </c>
      <c r="G27" s="158">
        <v>84210747</v>
      </c>
      <c r="H27" s="157"/>
      <c r="I27" s="158"/>
      <c r="J27" s="157">
        <v>299641</v>
      </c>
      <c r="K27" s="158">
        <v>1020030431</v>
      </c>
    </row>
    <row r="28" spans="1:11" x14ac:dyDescent="0.2">
      <c r="A28" s="159" t="s">
        <v>88</v>
      </c>
      <c r="B28" s="160">
        <v>102356</v>
      </c>
      <c r="C28" s="161">
        <v>342997856</v>
      </c>
      <c r="D28" s="160">
        <v>16000</v>
      </c>
      <c r="E28" s="161">
        <v>60165113</v>
      </c>
      <c r="F28" s="160">
        <v>48534</v>
      </c>
      <c r="G28" s="161">
        <v>148627809</v>
      </c>
      <c r="H28" s="160"/>
      <c r="I28" s="161"/>
      <c r="J28" s="160">
        <v>166890</v>
      </c>
      <c r="K28" s="161">
        <v>551790778</v>
      </c>
    </row>
    <row r="29" spans="1:11" x14ac:dyDescent="0.2">
      <c r="A29" s="156" t="s">
        <v>89</v>
      </c>
      <c r="B29" s="157">
        <v>85478</v>
      </c>
      <c r="C29" s="158">
        <v>338539315</v>
      </c>
      <c r="D29" s="157">
        <v>6416</v>
      </c>
      <c r="E29" s="158">
        <v>25903666</v>
      </c>
      <c r="F29" s="157">
        <v>2089</v>
      </c>
      <c r="G29" s="158">
        <v>7436997</v>
      </c>
      <c r="H29" s="157"/>
      <c r="I29" s="158"/>
      <c r="J29" s="157">
        <v>93983</v>
      </c>
      <c r="K29" s="158">
        <v>371879978</v>
      </c>
    </row>
    <row r="30" spans="1:11" x14ac:dyDescent="0.2">
      <c r="A30" s="156" t="s">
        <v>90</v>
      </c>
      <c r="B30" s="157">
        <v>105214</v>
      </c>
      <c r="C30" s="158">
        <v>364272122</v>
      </c>
      <c r="D30" s="157">
        <v>44579</v>
      </c>
      <c r="E30" s="158">
        <v>153539144</v>
      </c>
      <c r="F30" s="157">
        <v>28910</v>
      </c>
      <c r="G30" s="158">
        <v>103888674</v>
      </c>
      <c r="H30" s="157"/>
      <c r="I30" s="158"/>
      <c r="J30" s="157">
        <v>178703</v>
      </c>
      <c r="K30" s="158">
        <v>621699940</v>
      </c>
    </row>
    <row r="31" spans="1:11" x14ac:dyDescent="0.2">
      <c r="A31" s="156" t="s">
        <v>91</v>
      </c>
      <c r="B31" s="157">
        <v>19812</v>
      </c>
      <c r="C31" s="158">
        <v>73470594</v>
      </c>
      <c r="D31" s="157">
        <v>1563</v>
      </c>
      <c r="E31" s="158">
        <v>6050264</v>
      </c>
      <c r="F31" s="157">
        <v>517</v>
      </c>
      <c r="G31" s="158">
        <v>2028189</v>
      </c>
      <c r="H31" s="157"/>
      <c r="I31" s="158"/>
      <c r="J31" s="157">
        <v>21892</v>
      </c>
      <c r="K31" s="158">
        <v>81549047</v>
      </c>
    </row>
    <row r="32" spans="1:11" x14ac:dyDescent="0.2">
      <c r="A32" s="156" t="s">
        <v>92</v>
      </c>
      <c r="B32" s="157">
        <v>33791</v>
      </c>
      <c r="C32" s="158">
        <v>111613727</v>
      </c>
      <c r="D32" s="157">
        <v>8232</v>
      </c>
      <c r="E32" s="158">
        <v>28904697</v>
      </c>
      <c r="F32" s="157">
        <v>2263</v>
      </c>
      <c r="G32" s="158">
        <v>8164255</v>
      </c>
      <c r="H32" s="157"/>
      <c r="I32" s="158"/>
      <c r="J32" s="157">
        <v>44286</v>
      </c>
      <c r="K32" s="158">
        <v>148682679</v>
      </c>
    </row>
    <row r="33" spans="1:11" x14ac:dyDescent="0.2">
      <c r="A33" s="156" t="s">
        <v>93</v>
      </c>
      <c r="B33" s="157">
        <v>35386</v>
      </c>
      <c r="C33" s="158">
        <v>115478790</v>
      </c>
      <c r="D33" s="157">
        <v>501</v>
      </c>
      <c r="E33" s="158">
        <v>2101463</v>
      </c>
      <c r="F33" s="157">
        <v>4757</v>
      </c>
      <c r="G33" s="158">
        <v>16004569</v>
      </c>
      <c r="H33" s="157"/>
      <c r="I33" s="158"/>
      <c r="J33" s="157">
        <v>40644</v>
      </c>
      <c r="K33" s="158">
        <v>133584822</v>
      </c>
    </row>
    <row r="34" spans="1:11" x14ac:dyDescent="0.2">
      <c r="A34" s="159" t="s">
        <v>94</v>
      </c>
      <c r="B34" s="160">
        <v>13208</v>
      </c>
      <c r="C34" s="161">
        <v>44808807</v>
      </c>
      <c r="D34" s="160">
        <v>11188</v>
      </c>
      <c r="E34" s="161">
        <v>29868307</v>
      </c>
      <c r="F34" s="160">
        <v>3085</v>
      </c>
      <c r="G34" s="161">
        <v>10425934</v>
      </c>
      <c r="H34" s="160"/>
      <c r="I34" s="161"/>
      <c r="J34" s="160">
        <v>27481</v>
      </c>
      <c r="K34" s="161">
        <v>85103048</v>
      </c>
    </row>
    <row r="35" spans="1:11" x14ac:dyDescent="0.2">
      <c r="A35" s="156" t="s">
        <v>95</v>
      </c>
      <c r="B35" s="157">
        <v>129376</v>
      </c>
      <c r="C35" s="158">
        <v>474220756</v>
      </c>
      <c r="D35" s="157">
        <v>18112</v>
      </c>
      <c r="E35" s="158">
        <v>75571724</v>
      </c>
      <c r="F35" s="157">
        <v>29667</v>
      </c>
      <c r="G35" s="158">
        <v>102584965</v>
      </c>
      <c r="H35" s="157"/>
      <c r="I35" s="158"/>
      <c r="J35" s="157">
        <v>177155</v>
      </c>
      <c r="K35" s="158">
        <v>652377445</v>
      </c>
    </row>
    <row r="36" spans="1:11" x14ac:dyDescent="0.2">
      <c r="A36" s="156" t="s">
        <v>96</v>
      </c>
      <c r="B36" s="157">
        <v>60677</v>
      </c>
      <c r="C36" s="158">
        <v>212967933</v>
      </c>
      <c r="D36" s="157">
        <v>377</v>
      </c>
      <c r="E36" s="158">
        <v>1479909</v>
      </c>
      <c r="F36" s="157">
        <v>2157</v>
      </c>
      <c r="G36" s="158">
        <v>7842095</v>
      </c>
      <c r="H36" s="157"/>
      <c r="I36" s="158"/>
      <c r="J36" s="157">
        <v>63211</v>
      </c>
      <c r="K36" s="158">
        <v>222289937</v>
      </c>
    </row>
    <row r="37" spans="1:11" x14ac:dyDescent="0.2">
      <c r="A37" s="156" t="s">
        <v>97</v>
      </c>
      <c r="B37" s="157">
        <v>313986</v>
      </c>
      <c r="C37" s="158">
        <v>1203484943</v>
      </c>
      <c r="D37" s="157">
        <v>115965</v>
      </c>
      <c r="E37" s="158">
        <v>476575003</v>
      </c>
      <c r="F37" s="157">
        <v>79250</v>
      </c>
      <c r="G37" s="158">
        <v>293204169</v>
      </c>
      <c r="H37" s="157"/>
      <c r="I37" s="158"/>
      <c r="J37" s="157">
        <v>509201</v>
      </c>
      <c r="K37" s="158">
        <v>1973264115</v>
      </c>
    </row>
    <row r="38" spans="1:11" x14ac:dyDescent="0.2">
      <c r="A38" s="156" t="s">
        <v>98</v>
      </c>
      <c r="B38" s="157">
        <v>219277</v>
      </c>
      <c r="C38" s="158">
        <v>790500505</v>
      </c>
      <c r="D38" s="157">
        <v>28672</v>
      </c>
      <c r="E38" s="158">
        <v>115964450</v>
      </c>
      <c r="F38" s="157">
        <v>7838</v>
      </c>
      <c r="G38" s="158">
        <v>27635051</v>
      </c>
      <c r="H38" s="157"/>
      <c r="I38" s="158"/>
      <c r="J38" s="157">
        <v>255787</v>
      </c>
      <c r="K38" s="158">
        <v>934100006</v>
      </c>
    </row>
    <row r="39" spans="1:11" x14ac:dyDescent="0.2">
      <c r="A39" s="156" t="s">
        <v>99</v>
      </c>
      <c r="B39" s="157">
        <v>10859</v>
      </c>
      <c r="C39" s="158">
        <v>39217267</v>
      </c>
      <c r="D39" s="157">
        <v>1947</v>
      </c>
      <c r="E39" s="158">
        <v>7443557</v>
      </c>
      <c r="F39" s="157">
        <v>315</v>
      </c>
      <c r="G39" s="158">
        <v>1199521</v>
      </c>
      <c r="H39" s="157"/>
      <c r="I39" s="158"/>
      <c r="J39" s="157">
        <v>13121</v>
      </c>
      <c r="K39" s="158">
        <v>47860345</v>
      </c>
    </row>
    <row r="40" spans="1:11" x14ac:dyDescent="0.2">
      <c r="A40" s="159" t="s">
        <v>100</v>
      </c>
      <c r="B40" s="160">
        <v>223205</v>
      </c>
      <c r="C40" s="161">
        <v>769462094</v>
      </c>
      <c r="D40" s="160">
        <v>47932</v>
      </c>
      <c r="E40" s="161">
        <v>175530564</v>
      </c>
      <c r="F40" s="160">
        <v>29440</v>
      </c>
      <c r="G40" s="161">
        <v>102672849</v>
      </c>
      <c r="H40" s="160"/>
      <c r="I40" s="161"/>
      <c r="J40" s="160">
        <v>300577</v>
      </c>
      <c r="K40" s="161">
        <v>1047665507</v>
      </c>
    </row>
    <row r="41" spans="1:11" x14ac:dyDescent="0.2">
      <c r="A41" s="156" t="s">
        <v>101</v>
      </c>
      <c r="B41" s="157">
        <v>79682</v>
      </c>
      <c r="C41" s="158">
        <v>283373579</v>
      </c>
      <c r="D41" s="157">
        <v>8109</v>
      </c>
      <c r="E41" s="158">
        <v>30058283</v>
      </c>
      <c r="F41" s="157">
        <v>8443</v>
      </c>
      <c r="G41" s="158">
        <v>30390383</v>
      </c>
      <c r="H41" s="157"/>
      <c r="I41" s="158"/>
      <c r="J41" s="157">
        <v>96234</v>
      </c>
      <c r="K41" s="158">
        <v>343822245</v>
      </c>
    </row>
    <row r="42" spans="1:11" x14ac:dyDescent="0.2">
      <c r="A42" s="156" t="s">
        <v>102</v>
      </c>
      <c r="B42" s="157">
        <v>99871</v>
      </c>
      <c r="C42" s="158">
        <v>350975986</v>
      </c>
      <c r="D42" s="157">
        <v>7850</v>
      </c>
      <c r="E42" s="158">
        <v>30602366</v>
      </c>
      <c r="F42" s="157">
        <v>13468</v>
      </c>
      <c r="G42" s="158">
        <v>47515278</v>
      </c>
      <c r="H42" s="157"/>
      <c r="I42" s="158"/>
      <c r="J42" s="157">
        <v>121189</v>
      </c>
      <c r="K42" s="158">
        <v>429093630</v>
      </c>
    </row>
    <row r="43" spans="1:11" x14ac:dyDescent="0.2">
      <c r="A43" s="156" t="s">
        <v>103</v>
      </c>
      <c r="B43" s="157">
        <v>143819</v>
      </c>
      <c r="C43" s="158">
        <v>496018205</v>
      </c>
      <c r="D43" s="157">
        <v>71728</v>
      </c>
      <c r="E43" s="158">
        <v>275596493</v>
      </c>
      <c r="F43" s="157">
        <v>63441</v>
      </c>
      <c r="G43" s="158">
        <v>205977397</v>
      </c>
      <c r="H43" s="157"/>
      <c r="I43" s="158"/>
      <c r="J43" s="157">
        <v>278988</v>
      </c>
      <c r="K43" s="158">
        <v>977592095</v>
      </c>
    </row>
    <row r="44" spans="1:11" x14ac:dyDescent="0.2">
      <c r="A44" s="156" t="s">
        <v>104</v>
      </c>
      <c r="B44" s="157">
        <v>39634</v>
      </c>
      <c r="C44" s="158">
        <v>181700385</v>
      </c>
      <c r="D44" s="157">
        <v>109433</v>
      </c>
      <c r="E44" s="158">
        <v>456549202</v>
      </c>
      <c r="F44" s="157">
        <v>72076</v>
      </c>
      <c r="G44" s="158">
        <v>273869977</v>
      </c>
      <c r="H44" s="157"/>
      <c r="I44" s="158"/>
      <c r="J44" s="157">
        <v>221143</v>
      </c>
      <c r="K44" s="158">
        <v>912119564</v>
      </c>
    </row>
    <row r="45" spans="1:11" x14ac:dyDescent="0.2">
      <c r="A45" s="156" t="s">
        <v>105</v>
      </c>
      <c r="B45" s="157">
        <v>16682</v>
      </c>
      <c r="C45" s="158">
        <v>54498648</v>
      </c>
      <c r="D45" s="157">
        <v>11963</v>
      </c>
      <c r="E45" s="158">
        <v>46214943</v>
      </c>
      <c r="F45" s="157">
        <v>4852</v>
      </c>
      <c r="G45" s="158">
        <v>15911566</v>
      </c>
      <c r="H45" s="157"/>
      <c r="I45" s="158"/>
      <c r="J45" s="157">
        <v>33497</v>
      </c>
      <c r="K45" s="158">
        <v>116625157</v>
      </c>
    </row>
    <row r="46" spans="1:11" x14ac:dyDescent="0.2">
      <c r="A46" s="159" t="s">
        <v>106</v>
      </c>
      <c r="B46" s="160">
        <v>99989</v>
      </c>
      <c r="C46" s="161">
        <v>354592801</v>
      </c>
      <c r="D46" s="160">
        <v>16374</v>
      </c>
      <c r="E46" s="161">
        <v>67283871</v>
      </c>
      <c r="F46" s="160">
        <v>3798</v>
      </c>
      <c r="G46" s="161">
        <v>13831750</v>
      </c>
      <c r="H46" s="160"/>
      <c r="I46" s="161"/>
      <c r="J46" s="160">
        <v>120161</v>
      </c>
      <c r="K46" s="161">
        <v>435708422</v>
      </c>
    </row>
    <row r="47" spans="1:11" x14ac:dyDescent="0.2">
      <c r="A47" s="156" t="s">
        <v>107</v>
      </c>
      <c r="B47" s="157">
        <v>14530</v>
      </c>
      <c r="C47" s="158">
        <v>52786978</v>
      </c>
      <c r="D47" s="157">
        <v>2122</v>
      </c>
      <c r="E47" s="158">
        <v>7561904</v>
      </c>
      <c r="F47" s="157">
        <v>12337</v>
      </c>
      <c r="G47" s="158">
        <v>35689729</v>
      </c>
      <c r="H47" s="157"/>
      <c r="I47" s="158"/>
      <c r="J47" s="157">
        <v>28989</v>
      </c>
      <c r="K47" s="158">
        <v>96038611</v>
      </c>
    </row>
    <row r="48" spans="1:11" x14ac:dyDescent="0.2">
      <c r="A48" s="156" t="s">
        <v>108</v>
      </c>
      <c r="B48" s="157">
        <v>115754</v>
      </c>
      <c r="C48" s="158">
        <v>418252486</v>
      </c>
      <c r="D48" s="157">
        <v>26002</v>
      </c>
      <c r="E48" s="158">
        <v>103652456</v>
      </c>
      <c r="F48" s="157">
        <v>27299</v>
      </c>
      <c r="G48" s="158">
        <v>95396215</v>
      </c>
      <c r="H48" s="157"/>
      <c r="I48" s="158"/>
      <c r="J48" s="157">
        <v>169055</v>
      </c>
      <c r="K48" s="158">
        <v>617301157</v>
      </c>
    </row>
    <row r="49" spans="1:11" x14ac:dyDescent="0.2">
      <c r="A49" s="156" t="s">
        <v>109</v>
      </c>
      <c r="B49" s="157">
        <v>520156</v>
      </c>
      <c r="C49" s="158">
        <v>1864169320</v>
      </c>
      <c r="D49" s="157">
        <v>38425</v>
      </c>
      <c r="E49" s="158">
        <v>149942604</v>
      </c>
      <c r="F49" s="157">
        <v>71158</v>
      </c>
      <c r="G49" s="158">
        <v>248657145</v>
      </c>
      <c r="H49" s="157"/>
      <c r="I49" s="158"/>
      <c r="J49" s="157">
        <v>629739</v>
      </c>
      <c r="K49" s="158">
        <v>2262769069</v>
      </c>
    </row>
    <row r="50" spans="1:11" x14ac:dyDescent="0.2">
      <c r="A50" s="156" t="s">
        <v>110</v>
      </c>
      <c r="B50" s="157">
        <v>67796</v>
      </c>
      <c r="C50" s="158">
        <v>236645583</v>
      </c>
      <c r="D50" s="157">
        <v>30619</v>
      </c>
      <c r="E50" s="158">
        <v>118791274</v>
      </c>
      <c r="F50" s="157">
        <v>21842</v>
      </c>
      <c r="G50" s="158">
        <v>76947793</v>
      </c>
      <c r="H50" s="157"/>
      <c r="I50" s="158"/>
      <c r="J50" s="157">
        <v>120257</v>
      </c>
      <c r="K50" s="158">
        <v>432384650</v>
      </c>
    </row>
    <row r="51" spans="1:11" x14ac:dyDescent="0.2">
      <c r="A51" s="156" t="s">
        <v>111</v>
      </c>
      <c r="B51" s="157">
        <v>8683</v>
      </c>
      <c r="C51" s="158">
        <v>29400535</v>
      </c>
      <c r="D51" s="157">
        <v>3343</v>
      </c>
      <c r="E51" s="158">
        <v>13185182</v>
      </c>
      <c r="F51" s="157">
        <v>357</v>
      </c>
      <c r="G51" s="158">
        <v>1306098</v>
      </c>
      <c r="H51" s="157"/>
      <c r="I51" s="158"/>
      <c r="J51" s="157">
        <v>12383</v>
      </c>
      <c r="K51" s="158">
        <v>43891815</v>
      </c>
    </row>
    <row r="52" spans="1:11" x14ac:dyDescent="0.2">
      <c r="A52" s="159" t="s">
        <v>112</v>
      </c>
      <c r="B52" s="160">
        <v>126069</v>
      </c>
      <c r="C52" s="161">
        <v>434232335</v>
      </c>
      <c r="D52" s="160">
        <v>45874</v>
      </c>
      <c r="E52" s="161">
        <v>163147922</v>
      </c>
      <c r="F52" s="160">
        <v>30598</v>
      </c>
      <c r="G52" s="161">
        <v>111033215</v>
      </c>
      <c r="H52" s="160"/>
      <c r="I52" s="161"/>
      <c r="J52" s="160">
        <v>202541</v>
      </c>
      <c r="K52" s="161">
        <v>708413472</v>
      </c>
    </row>
    <row r="53" spans="1:11" x14ac:dyDescent="0.2">
      <c r="A53" s="156" t="s">
        <v>113</v>
      </c>
      <c r="B53" s="157">
        <v>113821</v>
      </c>
      <c r="C53" s="158">
        <v>404326923</v>
      </c>
      <c r="D53" s="157">
        <v>9537</v>
      </c>
      <c r="E53" s="158">
        <v>37358252</v>
      </c>
      <c r="F53" s="157">
        <v>14005</v>
      </c>
      <c r="G53" s="158">
        <v>48353226</v>
      </c>
      <c r="H53" s="157"/>
      <c r="I53" s="158"/>
      <c r="J53" s="157">
        <v>137363</v>
      </c>
      <c r="K53" s="158">
        <v>490038401</v>
      </c>
    </row>
    <row r="54" spans="1:11" x14ac:dyDescent="0.2">
      <c r="A54" s="156" t="s">
        <v>114</v>
      </c>
      <c r="B54" s="157">
        <v>36426</v>
      </c>
      <c r="C54" s="158">
        <v>139658713</v>
      </c>
      <c r="D54" s="157">
        <v>3231</v>
      </c>
      <c r="E54" s="158">
        <v>12482590</v>
      </c>
      <c r="F54" s="157">
        <v>28815</v>
      </c>
      <c r="G54" s="158">
        <v>84803977</v>
      </c>
      <c r="H54" s="157"/>
      <c r="I54" s="158"/>
      <c r="J54" s="157">
        <v>68472</v>
      </c>
      <c r="K54" s="158">
        <v>236945280</v>
      </c>
    </row>
    <row r="55" spans="1:11" x14ac:dyDescent="0.2">
      <c r="A55" s="156" t="s">
        <v>115</v>
      </c>
      <c r="B55" s="157">
        <v>100275</v>
      </c>
      <c r="C55" s="158">
        <v>342121906</v>
      </c>
      <c r="D55" s="157">
        <v>15965</v>
      </c>
      <c r="E55" s="158">
        <v>58311930</v>
      </c>
      <c r="F55" s="157">
        <v>11958</v>
      </c>
      <c r="G55" s="158">
        <v>42339091</v>
      </c>
      <c r="H55" s="157"/>
      <c r="I55" s="158"/>
      <c r="J55" s="157">
        <v>128198</v>
      </c>
      <c r="K55" s="158">
        <v>442772927</v>
      </c>
    </row>
    <row r="56" spans="1:11" x14ac:dyDescent="0.2">
      <c r="A56" s="156" t="s">
        <v>116</v>
      </c>
      <c r="B56" s="157">
        <v>8592</v>
      </c>
      <c r="C56" s="158">
        <v>30429994</v>
      </c>
      <c r="D56" s="157" t="s">
        <v>236</v>
      </c>
      <c r="E56" s="158" t="s">
        <v>237</v>
      </c>
      <c r="F56" s="157">
        <v>4001</v>
      </c>
      <c r="G56" s="158">
        <v>13626660</v>
      </c>
      <c r="H56" s="157"/>
      <c r="I56" s="158"/>
      <c r="J56" s="157">
        <v>12593</v>
      </c>
      <c r="K56" s="158">
        <v>44056654</v>
      </c>
    </row>
    <row r="57" spans="1:11" x14ac:dyDescent="0.2">
      <c r="A57" s="156" t="s">
        <v>117</v>
      </c>
      <c r="B57" s="157">
        <v>1487</v>
      </c>
      <c r="C57" s="158">
        <v>5124181</v>
      </c>
      <c r="D57" s="157" t="s">
        <v>236</v>
      </c>
      <c r="E57" s="158" t="s">
        <v>237</v>
      </c>
      <c r="F57" s="157" t="s">
        <v>236</v>
      </c>
      <c r="G57" s="158" t="s">
        <v>237</v>
      </c>
      <c r="H57" s="157"/>
      <c r="I57" s="158"/>
      <c r="J57" s="157">
        <v>1487</v>
      </c>
      <c r="K57" s="158">
        <v>5124181</v>
      </c>
    </row>
    <row r="58" spans="1:11" x14ac:dyDescent="0.2">
      <c r="A58" s="159" t="s">
        <v>118</v>
      </c>
      <c r="B58" s="160" t="s">
        <v>236</v>
      </c>
      <c r="C58" s="161" t="s">
        <v>237</v>
      </c>
      <c r="D58" s="160" t="s">
        <v>236</v>
      </c>
      <c r="E58" s="161" t="s">
        <v>237</v>
      </c>
      <c r="F58" s="160" t="s">
        <v>236</v>
      </c>
      <c r="G58" s="161" t="s">
        <v>237</v>
      </c>
      <c r="H58" s="160"/>
      <c r="I58" s="161"/>
      <c r="J58" s="160" t="s">
        <v>236</v>
      </c>
      <c r="K58" s="161" t="s">
        <v>237</v>
      </c>
    </row>
    <row r="59" spans="1:11" x14ac:dyDescent="0.2">
      <c r="A59" s="156" t="s">
        <v>119</v>
      </c>
      <c r="B59" s="157">
        <v>3007</v>
      </c>
      <c r="C59" s="158">
        <v>11728191</v>
      </c>
      <c r="D59" s="157" t="s">
        <v>236</v>
      </c>
      <c r="E59" s="158" t="s">
        <v>237</v>
      </c>
      <c r="F59" s="157" t="s">
        <v>236</v>
      </c>
      <c r="G59" s="158" t="s">
        <v>237</v>
      </c>
      <c r="H59" s="157"/>
      <c r="I59" s="158"/>
      <c r="J59" s="157">
        <v>3007</v>
      </c>
      <c r="K59" s="158">
        <v>11728191</v>
      </c>
    </row>
    <row r="60" spans="1:11" x14ac:dyDescent="0.2">
      <c r="A60" s="156" t="s">
        <v>120</v>
      </c>
      <c r="B60" s="157">
        <v>3966</v>
      </c>
      <c r="C60" s="158">
        <v>14203265</v>
      </c>
      <c r="D60" s="157">
        <v>63</v>
      </c>
      <c r="E60" s="158">
        <v>265854</v>
      </c>
      <c r="F60" s="157" t="s">
        <v>236</v>
      </c>
      <c r="G60" s="158" t="s">
        <v>237</v>
      </c>
      <c r="H60" s="157"/>
      <c r="I60" s="158"/>
      <c r="J60" s="157">
        <v>4029</v>
      </c>
      <c r="K60" s="158">
        <v>14469119</v>
      </c>
    </row>
    <row r="61" spans="1:11" x14ac:dyDescent="0.2">
      <c r="A61" s="156" t="s">
        <v>121</v>
      </c>
      <c r="B61" s="157">
        <v>1272</v>
      </c>
      <c r="C61" s="158">
        <v>4741984</v>
      </c>
      <c r="D61" s="157" t="s">
        <v>236</v>
      </c>
      <c r="E61" s="158" t="s">
        <v>237</v>
      </c>
      <c r="F61" s="157" t="s">
        <v>236</v>
      </c>
      <c r="G61" s="158" t="s">
        <v>237</v>
      </c>
      <c r="H61" s="157"/>
      <c r="I61" s="158"/>
      <c r="J61" s="157">
        <v>1272</v>
      </c>
      <c r="K61" s="158">
        <v>4741984</v>
      </c>
    </row>
    <row r="62" spans="1:11" x14ac:dyDescent="0.2">
      <c r="A62" s="156" t="s">
        <v>122</v>
      </c>
      <c r="B62" s="157" t="s">
        <v>236</v>
      </c>
      <c r="C62" s="158" t="s">
        <v>237</v>
      </c>
      <c r="D62" s="157" t="s">
        <v>236</v>
      </c>
      <c r="E62" s="158" t="s">
        <v>237</v>
      </c>
      <c r="F62" s="157" t="s">
        <v>236</v>
      </c>
      <c r="G62" s="158" t="s">
        <v>237</v>
      </c>
      <c r="H62" s="157"/>
      <c r="I62" s="158"/>
      <c r="J62" s="157" t="s">
        <v>236</v>
      </c>
      <c r="K62" s="158" t="s">
        <v>237</v>
      </c>
    </row>
    <row r="63" spans="1:11" x14ac:dyDescent="0.2">
      <c r="A63" s="156" t="s">
        <v>238</v>
      </c>
      <c r="B63" s="157">
        <v>1058</v>
      </c>
      <c r="C63" s="158">
        <v>4365508</v>
      </c>
      <c r="D63" s="157" t="s">
        <v>236</v>
      </c>
      <c r="E63" s="158" t="s">
        <v>237</v>
      </c>
      <c r="F63" s="157" t="s">
        <v>236</v>
      </c>
      <c r="G63" s="158" t="s">
        <v>237</v>
      </c>
      <c r="H63" s="157"/>
      <c r="I63" s="158"/>
      <c r="J63" s="157">
        <v>1058</v>
      </c>
      <c r="K63" s="158">
        <v>4365508</v>
      </c>
    </row>
    <row r="64" spans="1:11" x14ac:dyDescent="0.2">
      <c r="A64" s="156" t="s">
        <v>124</v>
      </c>
      <c r="B64" s="157">
        <v>763</v>
      </c>
      <c r="C64" s="158">
        <v>2682220</v>
      </c>
      <c r="D64" s="157" t="s">
        <v>236</v>
      </c>
      <c r="E64" s="158" t="s">
        <v>237</v>
      </c>
      <c r="F64" s="157" t="s">
        <v>236</v>
      </c>
      <c r="G64" s="158" t="s">
        <v>237</v>
      </c>
      <c r="H64" s="157"/>
      <c r="I64" s="158"/>
      <c r="J64" s="157">
        <v>763</v>
      </c>
      <c r="K64" s="158">
        <v>2682220</v>
      </c>
    </row>
    <row r="65" spans="1:11" x14ac:dyDescent="0.2">
      <c r="A65" s="156" t="s">
        <v>125</v>
      </c>
      <c r="B65" s="157">
        <v>1333</v>
      </c>
      <c r="C65" s="158">
        <v>5319251</v>
      </c>
      <c r="D65" s="157" t="s">
        <v>236</v>
      </c>
      <c r="E65" s="158" t="s">
        <v>237</v>
      </c>
      <c r="F65" s="157" t="s">
        <v>236</v>
      </c>
      <c r="G65" s="158" t="s">
        <v>237</v>
      </c>
      <c r="H65" s="157"/>
      <c r="I65" s="158"/>
      <c r="J65" s="157">
        <v>1333</v>
      </c>
      <c r="K65" s="158">
        <v>5319251</v>
      </c>
    </row>
    <row r="66" spans="1:11" x14ac:dyDescent="0.2">
      <c r="A66" s="156" t="s">
        <v>239</v>
      </c>
      <c r="B66" s="157" t="s">
        <v>236</v>
      </c>
      <c r="C66" s="158" t="s">
        <v>237</v>
      </c>
      <c r="D66" s="157" t="s">
        <v>236</v>
      </c>
      <c r="E66" s="158" t="s">
        <v>237</v>
      </c>
      <c r="F66" s="157" t="s">
        <v>236</v>
      </c>
      <c r="G66" s="158" t="s">
        <v>237</v>
      </c>
      <c r="H66" s="157"/>
      <c r="I66" s="158"/>
      <c r="J66" s="157" t="s">
        <v>236</v>
      </c>
      <c r="K66" s="158" t="s">
        <v>237</v>
      </c>
    </row>
    <row r="67" spans="1:11" x14ac:dyDescent="0.2">
      <c r="A67" s="162" t="s">
        <v>127</v>
      </c>
      <c r="B67" s="163">
        <v>5919898</v>
      </c>
      <c r="C67" s="164">
        <v>20990153690</v>
      </c>
      <c r="D67" s="163">
        <v>1164525</v>
      </c>
      <c r="E67" s="164">
        <v>4492363225</v>
      </c>
      <c r="F67" s="163">
        <v>1874290</v>
      </c>
      <c r="G67" s="164">
        <v>6578418675</v>
      </c>
      <c r="H67" s="163"/>
      <c r="I67" s="164"/>
      <c r="J67" s="163">
        <v>8958713</v>
      </c>
      <c r="K67" s="164">
        <v>32060935590</v>
      </c>
    </row>
    <row r="68" spans="1:1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</row>
    <row r="70" spans="1:11" x14ac:dyDescent="0.2">
      <c r="A70" s="165" t="s">
        <v>240</v>
      </c>
    </row>
  </sheetData>
  <mergeCells count="5">
    <mergeCell ref="H3:I3"/>
    <mergeCell ref="B3:C3"/>
    <mergeCell ref="D3:E3"/>
    <mergeCell ref="F3:G3"/>
    <mergeCell ref="J3:K3"/>
  </mergeCells>
  <hyperlinks>
    <hyperlink ref="A70" r:id="rId1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workbookViewId="0">
      <selection sqref="A1:XFD1048576"/>
    </sheetView>
  </sheetViews>
  <sheetFormatPr defaultColWidth="8.85546875" defaultRowHeight="12.75" x14ac:dyDescent="0.2"/>
  <cols>
    <col min="1" max="1" width="28.42578125" style="151" customWidth="1"/>
    <col min="2" max="2" width="13" style="151" customWidth="1"/>
    <col min="3" max="3" width="16.42578125" style="151" customWidth="1"/>
    <col min="4" max="4" width="13" style="151" customWidth="1"/>
    <col min="5" max="5" width="16.42578125" style="151" customWidth="1"/>
    <col min="6" max="6" width="13" style="151" customWidth="1"/>
    <col min="7" max="7" width="16.42578125" style="151" customWidth="1"/>
    <col min="8" max="8" width="13.42578125" style="151" customWidth="1"/>
    <col min="9" max="9" width="16.42578125" style="151" customWidth="1"/>
    <col min="10" max="10" width="13.42578125" style="151" customWidth="1"/>
    <col min="11" max="11" width="16.42578125" style="151" customWidth="1"/>
    <col min="12" max="16384" width="8.85546875" style="151"/>
  </cols>
  <sheetData>
    <row r="1" spans="1:11" ht="13.15" customHeight="1" x14ac:dyDescent="0.2">
      <c r="A1" s="150" t="s">
        <v>244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3.15" customHeight="1" x14ac:dyDescent="0.2">
      <c r="A3" s="153"/>
      <c r="B3" s="224" t="s">
        <v>59</v>
      </c>
      <c r="C3" s="224"/>
      <c r="D3" s="224" t="s">
        <v>60</v>
      </c>
      <c r="E3" s="224"/>
      <c r="F3" s="224" t="s">
        <v>61</v>
      </c>
      <c r="G3" s="224"/>
      <c r="H3" s="223"/>
      <c r="I3" s="223"/>
      <c r="J3" s="223" t="s">
        <v>127</v>
      </c>
      <c r="K3" s="223"/>
    </row>
    <row r="4" spans="1:11" ht="25.5" x14ac:dyDescent="0.2">
      <c r="A4" s="154"/>
      <c r="B4" s="155" t="s">
        <v>234</v>
      </c>
      <c r="C4" s="155" t="s">
        <v>235</v>
      </c>
      <c r="D4" s="155" t="s">
        <v>234</v>
      </c>
      <c r="E4" s="155" t="s">
        <v>235</v>
      </c>
      <c r="F4" s="155" t="s">
        <v>234</v>
      </c>
      <c r="G4" s="155" t="s">
        <v>235</v>
      </c>
      <c r="H4" s="155"/>
      <c r="I4" s="155"/>
      <c r="J4" s="155" t="s">
        <v>234</v>
      </c>
      <c r="K4" s="155" t="s">
        <v>235</v>
      </c>
    </row>
    <row r="5" spans="1:11" x14ac:dyDescent="0.2">
      <c r="A5" s="156" t="s">
        <v>65</v>
      </c>
      <c r="B5" s="157">
        <v>102982</v>
      </c>
      <c r="C5" s="158">
        <v>382130686</v>
      </c>
      <c r="D5" s="157">
        <v>11969</v>
      </c>
      <c r="E5" s="158">
        <v>49783093</v>
      </c>
      <c r="F5" s="157">
        <v>33541</v>
      </c>
      <c r="G5" s="158">
        <v>119080222</v>
      </c>
      <c r="H5" s="157"/>
      <c r="I5" s="158"/>
      <c r="J5" s="157">
        <v>148492</v>
      </c>
      <c r="K5" s="158">
        <v>550994001</v>
      </c>
    </row>
    <row r="6" spans="1:11" x14ac:dyDescent="0.2">
      <c r="A6" s="156" t="s">
        <v>66</v>
      </c>
      <c r="B6" s="157">
        <v>7553</v>
      </c>
      <c r="C6" s="158">
        <v>25050120</v>
      </c>
      <c r="D6" s="157">
        <v>199</v>
      </c>
      <c r="E6" s="158">
        <v>762143</v>
      </c>
      <c r="F6" s="157">
        <v>4352</v>
      </c>
      <c r="G6" s="158">
        <v>15128923</v>
      </c>
      <c r="H6" s="157"/>
      <c r="I6" s="158"/>
      <c r="J6" s="157">
        <v>12104</v>
      </c>
      <c r="K6" s="158">
        <v>40941186</v>
      </c>
    </row>
    <row r="7" spans="1:11" x14ac:dyDescent="0.2">
      <c r="A7" s="156" t="s">
        <v>67</v>
      </c>
      <c r="B7" s="157">
        <v>129426</v>
      </c>
      <c r="C7" s="158">
        <v>453799749</v>
      </c>
      <c r="D7" s="157">
        <v>630</v>
      </c>
      <c r="E7" s="158">
        <v>2521512</v>
      </c>
      <c r="F7" s="157">
        <v>291451</v>
      </c>
      <c r="G7" s="158">
        <v>1069775592</v>
      </c>
      <c r="H7" s="157"/>
      <c r="I7" s="158"/>
      <c r="J7" s="157">
        <v>421507</v>
      </c>
      <c r="K7" s="158">
        <v>1526096853</v>
      </c>
    </row>
    <row r="8" spans="1:11" x14ac:dyDescent="0.2">
      <c r="A8" s="156" t="s">
        <v>68</v>
      </c>
      <c r="B8" s="157">
        <v>70011</v>
      </c>
      <c r="C8" s="158">
        <v>266491730</v>
      </c>
      <c r="D8" s="157">
        <v>6512</v>
      </c>
      <c r="E8" s="158">
        <v>26673869</v>
      </c>
      <c r="F8" s="157">
        <v>2907</v>
      </c>
      <c r="G8" s="158">
        <v>10629751</v>
      </c>
      <c r="H8" s="157"/>
      <c r="I8" s="158"/>
      <c r="J8" s="157">
        <v>79430</v>
      </c>
      <c r="K8" s="158">
        <v>303795350</v>
      </c>
    </row>
    <row r="9" spans="1:11" x14ac:dyDescent="0.2">
      <c r="A9" s="156" t="s">
        <v>69</v>
      </c>
      <c r="B9" s="157">
        <v>778245</v>
      </c>
      <c r="C9" s="158">
        <v>2901774021</v>
      </c>
      <c r="D9" s="157">
        <v>64536</v>
      </c>
      <c r="E9" s="158">
        <v>255783649</v>
      </c>
      <c r="F9" s="157">
        <v>210044</v>
      </c>
      <c r="G9" s="158">
        <v>776594528</v>
      </c>
      <c r="H9" s="157"/>
      <c r="I9" s="158"/>
      <c r="J9" s="157">
        <v>1052825</v>
      </c>
      <c r="K9" s="158">
        <v>3934152198</v>
      </c>
    </row>
    <row r="10" spans="1:11" x14ac:dyDescent="0.2">
      <c r="A10" s="159" t="s">
        <v>70</v>
      </c>
      <c r="B10" s="160">
        <v>89481</v>
      </c>
      <c r="C10" s="161">
        <v>303924449</v>
      </c>
      <c r="D10" s="160">
        <v>5750</v>
      </c>
      <c r="E10" s="161">
        <v>19764253</v>
      </c>
      <c r="F10" s="160">
        <v>44815</v>
      </c>
      <c r="G10" s="161">
        <v>151360585</v>
      </c>
      <c r="H10" s="160"/>
      <c r="I10" s="161"/>
      <c r="J10" s="160">
        <v>140046</v>
      </c>
      <c r="K10" s="161">
        <v>475049287</v>
      </c>
    </row>
    <row r="11" spans="1:11" x14ac:dyDescent="0.2">
      <c r="A11" s="156" t="s">
        <v>71</v>
      </c>
      <c r="B11" s="157">
        <v>43425</v>
      </c>
      <c r="C11" s="158">
        <v>145437825</v>
      </c>
      <c r="D11" s="157">
        <v>13030</v>
      </c>
      <c r="E11" s="158">
        <v>49242431</v>
      </c>
      <c r="F11" s="157">
        <v>24934</v>
      </c>
      <c r="G11" s="158">
        <v>81422911</v>
      </c>
      <c r="H11" s="157"/>
      <c r="I11" s="158"/>
      <c r="J11" s="157">
        <v>81389</v>
      </c>
      <c r="K11" s="158">
        <v>276103167</v>
      </c>
    </row>
    <row r="12" spans="1:11" x14ac:dyDescent="0.2">
      <c r="A12" s="156" t="s">
        <v>72</v>
      </c>
      <c r="B12" s="157">
        <v>11844</v>
      </c>
      <c r="C12" s="158">
        <v>40890458</v>
      </c>
      <c r="D12" s="157">
        <v>4827</v>
      </c>
      <c r="E12" s="158">
        <v>17491329</v>
      </c>
      <c r="F12" s="157">
        <v>1449</v>
      </c>
      <c r="G12" s="158">
        <v>5146759</v>
      </c>
      <c r="H12" s="157"/>
      <c r="I12" s="158"/>
      <c r="J12" s="157">
        <v>18120</v>
      </c>
      <c r="K12" s="158">
        <v>63528546</v>
      </c>
    </row>
    <row r="13" spans="1:11" x14ac:dyDescent="0.2">
      <c r="A13" s="156" t="s">
        <v>73</v>
      </c>
      <c r="B13" s="157">
        <v>2975</v>
      </c>
      <c r="C13" s="158">
        <v>9970873</v>
      </c>
      <c r="D13" s="157">
        <v>9754</v>
      </c>
      <c r="E13" s="158">
        <v>41297067</v>
      </c>
      <c r="F13" s="157">
        <v>26196</v>
      </c>
      <c r="G13" s="158">
        <v>80104664</v>
      </c>
      <c r="H13" s="157"/>
      <c r="I13" s="158"/>
      <c r="J13" s="157">
        <v>38925</v>
      </c>
      <c r="K13" s="158">
        <v>131372604</v>
      </c>
    </row>
    <row r="14" spans="1:11" x14ac:dyDescent="0.2">
      <c r="A14" s="156" t="s">
        <v>74</v>
      </c>
      <c r="B14" s="157">
        <v>386316</v>
      </c>
      <c r="C14" s="158">
        <v>1354958351</v>
      </c>
      <c r="D14" s="157">
        <v>67409</v>
      </c>
      <c r="E14" s="158">
        <v>261367295</v>
      </c>
      <c r="F14" s="157">
        <v>141784</v>
      </c>
      <c r="G14" s="158">
        <v>515189611</v>
      </c>
      <c r="H14" s="157"/>
      <c r="I14" s="158"/>
      <c r="J14" s="157">
        <v>595509</v>
      </c>
      <c r="K14" s="158">
        <v>2131515257</v>
      </c>
    </row>
    <row r="15" spans="1:11" x14ac:dyDescent="0.2">
      <c r="A15" s="156" t="s">
        <v>75</v>
      </c>
      <c r="B15" s="157">
        <v>224825</v>
      </c>
      <c r="C15" s="158">
        <v>746838108</v>
      </c>
      <c r="D15" s="157">
        <v>22989</v>
      </c>
      <c r="E15" s="158">
        <v>94231533</v>
      </c>
      <c r="F15" s="157">
        <v>38408</v>
      </c>
      <c r="G15" s="158">
        <v>133169714</v>
      </c>
      <c r="H15" s="157"/>
      <c r="I15" s="158"/>
      <c r="J15" s="157">
        <v>286222</v>
      </c>
      <c r="K15" s="158">
        <v>974239355</v>
      </c>
    </row>
    <row r="16" spans="1:11" x14ac:dyDescent="0.2">
      <c r="A16" s="159" t="s">
        <v>76</v>
      </c>
      <c r="B16" s="160">
        <v>18360</v>
      </c>
      <c r="C16" s="161">
        <v>67286972</v>
      </c>
      <c r="D16" s="160">
        <v>3197</v>
      </c>
      <c r="E16" s="161">
        <v>12279604</v>
      </c>
      <c r="F16" s="160">
        <v>896</v>
      </c>
      <c r="G16" s="161">
        <v>3079560</v>
      </c>
      <c r="H16" s="160"/>
      <c r="I16" s="161"/>
      <c r="J16" s="160">
        <v>22453</v>
      </c>
      <c r="K16" s="161">
        <v>82646136</v>
      </c>
    </row>
    <row r="17" spans="1:11" x14ac:dyDescent="0.2">
      <c r="A17" s="156" t="s">
        <v>77</v>
      </c>
      <c r="B17" s="157">
        <v>31441</v>
      </c>
      <c r="C17" s="158">
        <v>115015623</v>
      </c>
      <c r="D17" s="157">
        <v>14119</v>
      </c>
      <c r="E17" s="158">
        <v>57419990</v>
      </c>
      <c r="F17" s="157">
        <v>3180</v>
      </c>
      <c r="G17" s="158">
        <v>12001048</v>
      </c>
      <c r="H17" s="157"/>
      <c r="I17" s="158"/>
      <c r="J17" s="157">
        <v>48740</v>
      </c>
      <c r="K17" s="158">
        <v>184436661</v>
      </c>
    </row>
    <row r="18" spans="1:11" x14ac:dyDescent="0.2">
      <c r="A18" s="156" t="s">
        <v>78</v>
      </c>
      <c r="B18" s="157">
        <v>189266</v>
      </c>
      <c r="C18" s="158">
        <v>659050990</v>
      </c>
      <c r="D18" s="157">
        <v>51056</v>
      </c>
      <c r="E18" s="158">
        <v>202639732</v>
      </c>
      <c r="F18" s="157">
        <v>121268</v>
      </c>
      <c r="G18" s="158">
        <v>416913697</v>
      </c>
      <c r="H18" s="157"/>
      <c r="I18" s="158"/>
      <c r="J18" s="157">
        <v>361590</v>
      </c>
      <c r="K18" s="158">
        <v>1278604419</v>
      </c>
    </row>
    <row r="19" spans="1:11" x14ac:dyDescent="0.2">
      <c r="A19" s="156" t="s">
        <v>79</v>
      </c>
      <c r="B19" s="157">
        <v>123768</v>
      </c>
      <c r="C19" s="158">
        <v>429933591</v>
      </c>
      <c r="D19" s="157">
        <v>25888</v>
      </c>
      <c r="E19" s="158">
        <v>97378369</v>
      </c>
      <c r="F19" s="157">
        <v>85586</v>
      </c>
      <c r="G19" s="158">
        <v>297687645</v>
      </c>
      <c r="H19" s="157"/>
      <c r="I19" s="158"/>
      <c r="J19" s="157">
        <v>235242</v>
      </c>
      <c r="K19" s="158">
        <v>824999605</v>
      </c>
    </row>
    <row r="20" spans="1:11" x14ac:dyDescent="0.2">
      <c r="A20" s="156" t="s">
        <v>80</v>
      </c>
      <c r="B20" s="157">
        <v>52457</v>
      </c>
      <c r="C20" s="158">
        <v>183894138</v>
      </c>
      <c r="D20" s="157">
        <v>16914</v>
      </c>
      <c r="E20" s="158">
        <v>62731856</v>
      </c>
      <c r="F20" s="157">
        <v>49867</v>
      </c>
      <c r="G20" s="158">
        <v>161192732</v>
      </c>
      <c r="H20" s="157"/>
      <c r="I20" s="158"/>
      <c r="J20" s="157">
        <v>119238</v>
      </c>
      <c r="K20" s="158">
        <v>407818726</v>
      </c>
    </row>
    <row r="21" spans="1:11" x14ac:dyDescent="0.2">
      <c r="A21" s="156" t="s">
        <v>81</v>
      </c>
      <c r="B21" s="157">
        <v>56285</v>
      </c>
      <c r="C21" s="158">
        <v>201883391</v>
      </c>
      <c r="D21" s="157">
        <v>12092</v>
      </c>
      <c r="E21" s="158">
        <v>45010736</v>
      </c>
      <c r="F21" s="157">
        <v>4921</v>
      </c>
      <c r="G21" s="158">
        <v>17398318</v>
      </c>
      <c r="H21" s="157"/>
      <c r="I21" s="158"/>
      <c r="J21" s="157">
        <v>73298</v>
      </c>
      <c r="K21" s="158">
        <v>264292445</v>
      </c>
    </row>
    <row r="22" spans="1:11" x14ac:dyDescent="0.2">
      <c r="A22" s="159" t="s">
        <v>82</v>
      </c>
      <c r="B22" s="160">
        <v>90005</v>
      </c>
      <c r="C22" s="161">
        <v>326333347</v>
      </c>
      <c r="D22" s="160">
        <v>12686</v>
      </c>
      <c r="E22" s="161">
        <v>52072102</v>
      </c>
      <c r="F22" s="160">
        <v>13413</v>
      </c>
      <c r="G22" s="161">
        <v>46208986</v>
      </c>
      <c r="H22" s="160"/>
      <c r="I22" s="161"/>
      <c r="J22" s="160">
        <v>116104</v>
      </c>
      <c r="K22" s="161">
        <v>424614435</v>
      </c>
    </row>
    <row r="23" spans="1:11" x14ac:dyDescent="0.2">
      <c r="A23" s="156" t="s">
        <v>83</v>
      </c>
      <c r="B23" s="157">
        <v>85785</v>
      </c>
      <c r="C23" s="158">
        <v>329604523</v>
      </c>
      <c r="D23" s="157">
        <v>6533</v>
      </c>
      <c r="E23" s="158">
        <v>27029792</v>
      </c>
      <c r="F23" s="157">
        <v>15868</v>
      </c>
      <c r="G23" s="158">
        <v>54562747</v>
      </c>
      <c r="H23" s="157"/>
      <c r="I23" s="158"/>
      <c r="J23" s="157">
        <v>108186</v>
      </c>
      <c r="K23" s="158">
        <v>411197062</v>
      </c>
    </row>
    <row r="24" spans="1:11" x14ac:dyDescent="0.2">
      <c r="A24" s="156" t="s">
        <v>84</v>
      </c>
      <c r="B24" s="157">
        <v>21453</v>
      </c>
      <c r="C24" s="158">
        <v>79135253</v>
      </c>
      <c r="D24" s="157">
        <v>4226</v>
      </c>
      <c r="E24" s="158">
        <v>17021287</v>
      </c>
      <c r="F24" s="157">
        <v>4001</v>
      </c>
      <c r="G24" s="158">
        <v>13113246</v>
      </c>
      <c r="H24" s="157"/>
      <c r="I24" s="158"/>
      <c r="J24" s="157">
        <v>29680</v>
      </c>
      <c r="K24" s="158">
        <v>109269786</v>
      </c>
    </row>
    <row r="25" spans="1:11" x14ac:dyDescent="0.2">
      <c r="A25" s="156" t="s">
        <v>85</v>
      </c>
      <c r="B25" s="157">
        <v>98901</v>
      </c>
      <c r="C25" s="158">
        <v>330727942</v>
      </c>
      <c r="D25" s="157">
        <v>7686</v>
      </c>
      <c r="E25" s="158">
        <v>31425714</v>
      </c>
      <c r="F25" s="157">
        <v>12828</v>
      </c>
      <c r="G25" s="158">
        <v>42774313</v>
      </c>
      <c r="H25" s="157"/>
      <c r="I25" s="158"/>
      <c r="J25" s="157">
        <v>119415</v>
      </c>
      <c r="K25" s="158">
        <v>404927969</v>
      </c>
    </row>
    <row r="26" spans="1:11" x14ac:dyDescent="0.2">
      <c r="A26" s="156" t="s">
        <v>86</v>
      </c>
      <c r="B26" s="157">
        <v>88684</v>
      </c>
      <c r="C26" s="158">
        <v>308502668</v>
      </c>
      <c r="D26" s="157">
        <v>40530</v>
      </c>
      <c r="E26" s="158">
        <v>162209155</v>
      </c>
      <c r="F26" s="157">
        <v>9469</v>
      </c>
      <c r="G26" s="158">
        <v>32709736</v>
      </c>
      <c r="H26" s="157"/>
      <c r="I26" s="158"/>
      <c r="J26" s="157">
        <v>138683</v>
      </c>
      <c r="K26" s="158">
        <v>503421559</v>
      </c>
    </row>
    <row r="27" spans="1:11" x14ac:dyDescent="0.2">
      <c r="A27" s="156" t="s">
        <v>87</v>
      </c>
      <c r="B27" s="157">
        <v>205541</v>
      </c>
      <c r="C27" s="158">
        <v>714209270</v>
      </c>
      <c r="D27" s="157">
        <v>48915</v>
      </c>
      <c r="E27" s="158">
        <v>165983771</v>
      </c>
      <c r="F27" s="157">
        <v>23583</v>
      </c>
      <c r="G27" s="158">
        <v>81171803</v>
      </c>
      <c r="H27" s="157"/>
      <c r="I27" s="158"/>
      <c r="J27" s="157">
        <v>278039</v>
      </c>
      <c r="K27" s="158">
        <v>961364844</v>
      </c>
    </row>
    <row r="28" spans="1:11" x14ac:dyDescent="0.2">
      <c r="A28" s="159" t="s">
        <v>88</v>
      </c>
      <c r="B28" s="160">
        <v>96901</v>
      </c>
      <c r="C28" s="161">
        <v>327527546</v>
      </c>
      <c r="D28" s="160">
        <v>15705</v>
      </c>
      <c r="E28" s="161">
        <v>59948046</v>
      </c>
      <c r="F28" s="160">
        <v>43999</v>
      </c>
      <c r="G28" s="161">
        <v>138306554</v>
      </c>
      <c r="H28" s="160"/>
      <c r="I28" s="161"/>
      <c r="J28" s="160">
        <v>156605</v>
      </c>
      <c r="K28" s="161">
        <v>525782146</v>
      </c>
    </row>
    <row r="29" spans="1:11" x14ac:dyDescent="0.2">
      <c r="A29" s="156" t="s">
        <v>89</v>
      </c>
      <c r="B29" s="157">
        <v>81212</v>
      </c>
      <c r="C29" s="158">
        <v>328025576</v>
      </c>
      <c r="D29" s="157">
        <v>6256</v>
      </c>
      <c r="E29" s="158">
        <v>25866125</v>
      </c>
      <c r="F29" s="157">
        <v>1501</v>
      </c>
      <c r="G29" s="158">
        <v>5759360</v>
      </c>
      <c r="H29" s="157"/>
      <c r="I29" s="158"/>
      <c r="J29" s="157">
        <v>88969</v>
      </c>
      <c r="K29" s="158">
        <v>359651061</v>
      </c>
    </row>
    <row r="30" spans="1:11" x14ac:dyDescent="0.2">
      <c r="A30" s="156" t="s">
        <v>90</v>
      </c>
      <c r="B30" s="157">
        <v>99857</v>
      </c>
      <c r="C30" s="158">
        <v>352477750</v>
      </c>
      <c r="D30" s="157">
        <v>42876</v>
      </c>
      <c r="E30" s="158">
        <v>149207340</v>
      </c>
      <c r="F30" s="157">
        <v>26966</v>
      </c>
      <c r="G30" s="158">
        <v>98228270</v>
      </c>
      <c r="H30" s="157"/>
      <c r="I30" s="158"/>
      <c r="J30" s="157">
        <v>169699</v>
      </c>
      <c r="K30" s="158">
        <v>599913360</v>
      </c>
    </row>
    <row r="31" spans="1:11" x14ac:dyDescent="0.2">
      <c r="A31" s="156" t="s">
        <v>91</v>
      </c>
      <c r="B31" s="157">
        <v>18476</v>
      </c>
      <c r="C31" s="158">
        <v>69137198</v>
      </c>
      <c r="D31" s="157">
        <v>1513</v>
      </c>
      <c r="E31" s="158">
        <v>6018423</v>
      </c>
      <c r="F31" s="157">
        <v>494</v>
      </c>
      <c r="G31" s="158">
        <v>2060242</v>
      </c>
      <c r="H31" s="157"/>
      <c r="I31" s="158"/>
      <c r="J31" s="157">
        <v>20483</v>
      </c>
      <c r="K31" s="158">
        <v>77215863</v>
      </c>
    </row>
    <row r="32" spans="1:11" x14ac:dyDescent="0.2">
      <c r="A32" s="156" t="s">
        <v>92</v>
      </c>
      <c r="B32" s="157">
        <v>31787</v>
      </c>
      <c r="C32" s="158">
        <v>107210228</v>
      </c>
      <c r="D32" s="157">
        <v>8066</v>
      </c>
      <c r="E32" s="158">
        <v>28604764</v>
      </c>
      <c r="F32" s="157">
        <v>1910</v>
      </c>
      <c r="G32" s="158">
        <v>6987184</v>
      </c>
      <c r="H32" s="157"/>
      <c r="I32" s="158"/>
      <c r="J32" s="157">
        <v>41763</v>
      </c>
      <c r="K32" s="158">
        <v>142802176</v>
      </c>
    </row>
    <row r="33" spans="1:11" x14ac:dyDescent="0.2">
      <c r="A33" s="156" t="s">
        <v>93</v>
      </c>
      <c r="B33" s="157">
        <v>36828</v>
      </c>
      <c r="C33" s="158">
        <v>120830929</v>
      </c>
      <c r="D33" s="157">
        <v>455</v>
      </c>
      <c r="E33" s="158">
        <v>1937751</v>
      </c>
      <c r="F33" s="157">
        <v>5945</v>
      </c>
      <c r="G33" s="158">
        <v>20936468</v>
      </c>
      <c r="H33" s="157"/>
      <c r="I33" s="158"/>
      <c r="J33" s="157">
        <v>43228</v>
      </c>
      <c r="K33" s="158">
        <v>143705148</v>
      </c>
    </row>
    <row r="34" spans="1:11" x14ac:dyDescent="0.2">
      <c r="A34" s="159" t="s">
        <v>94</v>
      </c>
      <c r="B34" s="160">
        <v>13391</v>
      </c>
      <c r="C34" s="161">
        <v>46075280</v>
      </c>
      <c r="D34" s="160">
        <v>18081</v>
      </c>
      <c r="E34" s="161">
        <v>44789605</v>
      </c>
      <c r="F34" s="160">
        <v>2597</v>
      </c>
      <c r="G34" s="161">
        <v>8606116</v>
      </c>
      <c r="H34" s="160"/>
      <c r="I34" s="161"/>
      <c r="J34" s="160">
        <v>34069</v>
      </c>
      <c r="K34" s="161">
        <v>99471001</v>
      </c>
    </row>
    <row r="35" spans="1:11" x14ac:dyDescent="0.2">
      <c r="A35" s="156" t="s">
        <v>95</v>
      </c>
      <c r="B35" s="157">
        <v>129955</v>
      </c>
      <c r="C35" s="158">
        <v>486383292</v>
      </c>
      <c r="D35" s="157">
        <v>18088</v>
      </c>
      <c r="E35" s="158">
        <v>77211800</v>
      </c>
      <c r="F35" s="157">
        <v>27382</v>
      </c>
      <c r="G35" s="158">
        <v>97536795</v>
      </c>
      <c r="H35" s="157"/>
      <c r="I35" s="158"/>
      <c r="J35" s="157">
        <v>175425</v>
      </c>
      <c r="K35" s="158">
        <v>661131887</v>
      </c>
    </row>
    <row r="36" spans="1:11" x14ac:dyDescent="0.2">
      <c r="A36" s="156" t="s">
        <v>96</v>
      </c>
      <c r="B36" s="157">
        <v>57311</v>
      </c>
      <c r="C36" s="158">
        <v>203222616</v>
      </c>
      <c r="D36" s="157">
        <v>361</v>
      </c>
      <c r="E36" s="158">
        <v>1435125</v>
      </c>
      <c r="F36" s="157">
        <v>2164</v>
      </c>
      <c r="G36" s="158">
        <v>7823936</v>
      </c>
      <c r="H36" s="157"/>
      <c r="I36" s="158"/>
      <c r="J36" s="157">
        <v>59836</v>
      </c>
      <c r="K36" s="158">
        <v>212481677</v>
      </c>
    </row>
    <row r="37" spans="1:11" x14ac:dyDescent="0.2">
      <c r="A37" s="156" t="s">
        <v>97</v>
      </c>
      <c r="B37" s="157">
        <v>310678</v>
      </c>
      <c r="C37" s="158">
        <v>1222552369</v>
      </c>
      <c r="D37" s="157">
        <v>112905</v>
      </c>
      <c r="E37" s="158">
        <v>472429683</v>
      </c>
      <c r="F37" s="157">
        <v>77857</v>
      </c>
      <c r="G37" s="158">
        <v>292760639</v>
      </c>
      <c r="H37" s="157"/>
      <c r="I37" s="158"/>
      <c r="J37" s="157">
        <v>501440</v>
      </c>
      <c r="K37" s="158">
        <v>1987742691</v>
      </c>
    </row>
    <row r="38" spans="1:11" x14ac:dyDescent="0.2">
      <c r="A38" s="156" t="s">
        <v>98</v>
      </c>
      <c r="B38" s="157">
        <v>215187</v>
      </c>
      <c r="C38" s="158">
        <v>778088963</v>
      </c>
      <c r="D38" s="157">
        <v>28473</v>
      </c>
      <c r="E38" s="158">
        <v>117418173</v>
      </c>
      <c r="F38" s="157">
        <v>6966</v>
      </c>
      <c r="G38" s="158">
        <v>24915089</v>
      </c>
      <c r="H38" s="157"/>
      <c r="I38" s="158"/>
      <c r="J38" s="157">
        <v>250626</v>
      </c>
      <c r="K38" s="158">
        <v>920422225</v>
      </c>
    </row>
    <row r="39" spans="1:11" x14ac:dyDescent="0.2">
      <c r="A39" s="156" t="s">
        <v>99</v>
      </c>
      <c r="B39" s="157">
        <v>10170</v>
      </c>
      <c r="C39" s="158">
        <v>37155037</v>
      </c>
      <c r="D39" s="157">
        <v>1867</v>
      </c>
      <c r="E39" s="158">
        <v>7230811</v>
      </c>
      <c r="F39" s="157">
        <v>311</v>
      </c>
      <c r="G39" s="158">
        <v>1258313</v>
      </c>
      <c r="H39" s="157"/>
      <c r="I39" s="158"/>
      <c r="J39" s="157">
        <v>12348</v>
      </c>
      <c r="K39" s="158">
        <v>45644161</v>
      </c>
    </row>
    <row r="40" spans="1:11" x14ac:dyDescent="0.2">
      <c r="A40" s="159" t="s">
        <v>100</v>
      </c>
      <c r="B40" s="160">
        <v>205574</v>
      </c>
      <c r="C40" s="161">
        <v>715529241</v>
      </c>
      <c r="D40" s="160">
        <v>42118</v>
      </c>
      <c r="E40" s="161">
        <v>157826793</v>
      </c>
      <c r="F40" s="160">
        <v>24444</v>
      </c>
      <c r="G40" s="161">
        <v>88267575</v>
      </c>
      <c r="H40" s="160"/>
      <c r="I40" s="161"/>
      <c r="J40" s="160">
        <v>272136</v>
      </c>
      <c r="K40" s="161">
        <v>961623609</v>
      </c>
    </row>
    <row r="41" spans="1:11" x14ac:dyDescent="0.2">
      <c r="A41" s="156" t="s">
        <v>101</v>
      </c>
      <c r="B41" s="157">
        <v>74105</v>
      </c>
      <c r="C41" s="158">
        <v>266093800</v>
      </c>
      <c r="D41" s="157">
        <v>8245</v>
      </c>
      <c r="E41" s="158">
        <v>32295809</v>
      </c>
      <c r="F41" s="157">
        <v>8004</v>
      </c>
      <c r="G41" s="158">
        <v>28865301</v>
      </c>
      <c r="H41" s="157"/>
      <c r="I41" s="158"/>
      <c r="J41" s="157">
        <v>90354</v>
      </c>
      <c r="K41" s="158">
        <v>327254910</v>
      </c>
    </row>
    <row r="42" spans="1:11" x14ac:dyDescent="0.2">
      <c r="A42" s="156" t="s">
        <v>102</v>
      </c>
      <c r="B42" s="157">
        <v>92776</v>
      </c>
      <c r="C42" s="158">
        <v>327983844</v>
      </c>
      <c r="D42" s="157">
        <v>7663</v>
      </c>
      <c r="E42" s="158">
        <v>30377602</v>
      </c>
      <c r="F42" s="157">
        <v>11352</v>
      </c>
      <c r="G42" s="158">
        <v>40768338</v>
      </c>
      <c r="H42" s="157"/>
      <c r="I42" s="158"/>
      <c r="J42" s="157">
        <v>111791</v>
      </c>
      <c r="K42" s="158">
        <v>399129784</v>
      </c>
    </row>
    <row r="43" spans="1:11" x14ac:dyDescent="0.2">
      <c r="A43" s="156" t="s">
        <v>103</v>
      </c>
      <c r="B43" s="157">
        <v>141427</v>
      </c>
      <c r="C43" s="158">
        <v>494918097</v>
      </c>
      <c r="D43" s="157">
        <v>71574</v>
      </c>
      <c r="E43" s="158">
        <v>280851996</v>
      </c>
      <c r="F43" s="157">
        <v>57398</v>
      </c>
      <c r="G43" s="158">
        <v>193680377</v>
      </c>
      <c r="H43" s="157"/>
      <c r="I43" s="158"/>
      <c r="J43" s="157">
        <v>270399</v>
      </c>
      <c r="K43" s="158">
        <v>969450470</v>
      </c>
    </row>
    <row r="44" spans="1:11" x14ac:dyDescent="0.2">
      <c r="A44" s="156" t="s">
        <v>104</v>
      </c>
      <c r="B44" s="157">
        <v>38714</v>
      </c>
      <c r="C44" s="158">
        <v>181041933</v>
      </c>
      <c r="D44" s="157">
        <v>103669</v>
      </c>
      <c r="E44" s="158">
        <v>438440543</v>
      </c>
      <c r="F44" s="157">
        <v>75158</v>
      </c>
      <c r="G44" s="158">
        <v>290128902</v>
      </c>
      <c r="H44" s="157"/>
      <c r="I44" s="158"/>
      <c r="J44" s="157">
        <v>217541</v>
      </c>
      <c r="K44" s="158">
        <v>909611378</v>
      </c>
    </row>
    <row r="45" spans="1:11" x14ac:dyDescent="0.2">
      <c r="A45" s="156" t="s">
        <v>105</v>
      </c>
      <c r="B45" s="157">
        <v>17100</v>
      </c>
      <c r="C45" s="158">
        <v>57023618</v>
      </c>
      <c r="D45" s="157">
        <v>12275</v>
      </c>
      <c r="E45" s="158">
        <v>48235621</v>
      </c>
      <c r="F45" s="157">
        <v>2687</v>
      </c>
      <c r="G45" s="158">
        <v>9196400</v>
      </c>
      <c r="H45" s="157"/>
      <c r="I45" s="158"/>
      <c r="J45" s="157">
        <v>32062</v>
      </c>
      <c r="K45" s="158">
        <v>114455639</v>
      </c>
    </row>
    <row r="46" spans="1:11" x14ac:dyDescent="0.2">
      <c r="A46" s="159" t="s">
        <v>106</v>
      </c>
      <c r="B46" s="160">
        <v>95702</v>
      </c>
      <c r="C46" s="161">
        <v>346367522</v>
      </c>
      <c r="D46" s="160">
        <v>15948</v>
      </c>
      <c r="E46" s="161">
        <v>65863866</v>
      </c>
      <c r="F46" s="160">
        <v>3702</v>
      </c>
      <c r="G46" s="161">
        <v>13387214</v>
      </c>
      <c r="H46" s="160"/>
      <c r="I46" s="161"/>
      <c r="J46" s="160">
        <v>115352</v>
      </c>
      <c r="K46" s="161">
        <v>425618602</v>
      </c>
    </row>
    <row r="47" spans="1:11" x14ac:dyDescent="0.2">
      <c r="A47" s="156" t="s">
        <v>107</v>
      </c>
      <c r="B47" s="157">
        <v>14049</v>
      </c>
      <c r="C47" s="158">
        <v>51839290</v>
      </c>
      <c r="D47" s="157">
        <v>2015</v>
      </c>
      <c r="E47" s="158">
        <v>7251957</v>
      </c>
      <c r="F47" s="157">
        <v>12505</v>
      </c>
      <c r="G47" s="158">
        <v>37494277</v>
      </c>
      <c r="H47" s="157"/>
      <c r="I47" s="158"/>
      <c r="J47" s="157">
        <v>28569</v>
      </c>
      <c r="K47" s="158">
        <v>96585524</v>
      </c>
    </row>
    <row r="48" spans="1:11" x14ac:dyDescent="0.2">
      <c r="A48" s="156" t="s">
        <v>108</v>
      </c>
      <c r="B48" s="157">
        <v>109741</v>
      </c>
      <c r="C48" s="158">
        <v>401147969</v>
      </c>
      <c r="D48" s="157">
        <v>25927</v>
      </c>
      <c r="E48" s="158">
        <v>105336062</v>
      </c>
      <c r="F48" s="157">
        <v>21869</v>
      </c>
      <c r="G48" s="158">
        <v>78686935</v>
      </c>
      <c r="H48" s="157"/>
      <c r="I48" s="158"/>
      <c r="J48" s="157">
        <v>157537</v>
      </c>
      <c r="K48" s="158">
        <v>585170966</v>
      </c>
    </row>
    <row r="49" spans="1:11" x14ac:dyDescent="0.2">
      <c r="A49" s="156" t="s">
        <v>109</v>
      </c>
      <c r="B49" s="157">
        <v>507064</v>
      </c>
      <c r="C49" s="158">
        <v>1845530190</v>
      </c>
      <c r="D49" s="157">
        <v>44967</v>
      </c>
      <c r="E49" s="158">
        <v>177214843</v>
      </c>
      <c r="F49" s="157">
        <v>65342</v>
      </c>
      <c r="G49" s="158">
        <v>234743682</v>
      </c>
      <c r="H49" s="157"/>
      <c r="I49" s="158"/>
      <c r="J49" s="157">
        <v>617373</v>
      </c>
      <c r="K49" s="158">
        <v>2257488715</v>
      </c>
    </row>
    <row r="50" spans="1:11" x14ac:dyDescent="0.2">
      <c r="A50" s="156" t="s">
        <v>110</v>
      </c>
      <c r="B50" s="157">
        <v>63205</v>
      </c>
      <c r="C50" s="158">
        <v>223781105</v>
      </c>
      <c r="D50" s="157">
        <v>30816</v>
      </c>
      <c r="E50" s="158">
        <v>118026906</v>
      </c>
      <c r="F50" s="157">
        <v>18207</v>
      </c>
      <c r="G50" s="158">
        <v>66471178</v>
      </c>
      <c r="H50" s="157"/>
      <c r="I50" s="158"/>
      <c r="J50" s="157">
        <v>112228</v>
      </c>
      <c r="K50" s="158">
        <v>408279189</v>
      </c>
    </row>
    <row r="51" spans="1:11" x14ac:dyDescent="0.2">
      <c r="A51" s="156" t="s">
        <v>111</v>
      </c>
      <c r="B51" s="157">
        <v>8479</v>
      </c>
      <c r="C51" s="158">
        <v>28969042</v>
      </c>
      <c r="D51" s="157">
        <v>3446</v>
      </c>
      <c r="E51" s="158">
        <v>13730587</v>
      </c>
      <c r="F51" s="157">
        <v>301</v>
      </c>
      <c r="G51" s="158">
        <v>1114953</v>
      </c>
      <c r="H51" s="157"/>
      <c r="I51" s="158"/>
      <c r="J51" s="157">
        <v>12226</v>
      </c>
      <c r="K51" s="158">
        <v>43814582</v>
      </c>
    </row>
    <row r="52" spans="1:11" x14ac:dyDescent="0.2">
      <c r="A52" s="159" t="s">
        <v>112</v>
      </c>
      <c r="B52" s="160">
        <v>125200</v>
      </c>
      <c r="C52" s="161">
        <v>439656031</v>
      </c>
      <c r="D52" s="160">
        <v>45882</v>
      </c>
      <c r="E52" s="161">
        <v>165722107</v>
      </c>
      <c r="F52" s="160">
        <v>30367</v>
      </c>
      <c r="G52" s="161">
        <v>113368060</v>
      </c>
      <c r="H52" s="160"/>
      <c r="I52" s="161"/>
      <c r="J52" s="160">
        <v>201449</v>
      </c>
      <c r="K52" s="161">
        <v>718746198</v>
      </c>
    </row>
    <row r="53" spans="1:11" x14ac:dyDescent="0.2">
      <c r="A53" s="156" t="s">
        <v>113</v>
      </c>
      <c r="B53" s="157">
        <v>110526</v>
      </c>
      <c r="C53" s="158">
        <v>398863768</v>
      </c>
      <c r="D53" s="157">
        <v>9525</v>
      </c>
      <c r="E53" s="158">
        <v>37705494</v>
      </c>
      <c r="F53" s="157">
        <v>11416</v>
      </c>
      <c r="G53" s="158">
        <v>39646333</v>
      </c>
      <c r="H53" s="157"/>
      <c r="I53" s="158"/>
      <c r="J53" s="157">
        <v>131467</v>
      </c>
      <c r="K53" s="158">
        <v>476215595</v>
      </c>
    </row>
    <row r="54" spans="1:11" x14ac:dyDescent="0.2">
      <c r="A54" s="156" t="s">
        <v>114</v>
      </c>
      <c r="B54" s="157">
        <v>34385</v>
      </c>
      <c r="C54" s="158">
        <v>134021166</v>
      </c>
      <c r="D54" s="157">
        <v>3068</v>
      </c>
      <c r="E54" s="158">
        <v>12545965</v>
      </c>
      <c r="F54" s="157">
        <v>31197</v>
      </c>
      <c r="G54" s="158">
        <v>86951913</v>
      </c>
      <c r="H54" s="157"/>
      <c r="I54" s="158"/>
      <c r="J54" s="157">
        <v>68650</v>
      </c>
      <c r="K54" s="158">
        <v>233519044</v>
      </c>
    </row>
    <row r="55" spans="1:11" x14ac:dyDescent="0.2">
      <c r="A55" s="156" t="s">
        <v>115</v>
      </c>
      <c r="B55" s="157">
        <v>96179</v>
      </c>
      <c r="C55" s="158">
        <v>333449303</v>
      </c>
      <c r="D55" s="157">
        <v>15498</v>
      </c>
      <c r="E55" s="158">
        <v>57906215</v>
      </c>
      <c r="F55" s="157">
        <v>9412</v>
      </c>
      <c r="G55" s="158">
        <v>33188669</v>
      </c>
      <c r="H55" s="157"/>
      <c r="I55" s="158"/>
      <c r="J55" s="157">
        <v>121089</v>
      </c>
      <c r="K55" s="158">
        <v>424544187</v>
      </c>
    </row>
    <row r="56" spans="1:11" x14ac:dyDescent="0.2">
      <c r="A56" s="156" t="s">
        <v>116</v>
      </c>
      <c r="B56" s="157">
        <v>7907</v>
      </c>
      <c r="C56" s="158">
        <v>28562556</v>
      </c>
      <c r="D56" s="157" t="s">
        <v>236</v>
      </c>
      <c r="E56" s="158" t="s">
        <v>237</v>
      </c>
      <c r="F56" s="157">
        <v>2462</v>
      </c>
      <c r="G56" s="158">
        <v>8184749</v>
      </c>
      <c r="H56" s="157"/>
      <c r="I56" s="158"/>
      <c r="J56" s="157">
        <v>10369</v>
      </c>
      <c r="K56" s="158">
        <v>36747305</v>
      </c>
    </row>
    <row r="57" spans="1:11" x14ac:dyDescent="0.2">
      <c r="A57" s="156" t="s">
        <v>117</v>
      </c>
      <c r="B57" s="157">
        <v>1317</v>
      </c>
      <c r="C57" s="158">
        <v>4748220</v>
      </c>
      <c r="D57" s="157" t="s">
        <v>236</v>
      </c>
      <c r="E57" s="158" t="s">
        <v>237</v>
      </c>
      <c r="F57" s="157" t="s">
        <v>236</v>
      </c>
      <c r="G57" s="158" t="s">
        <v>237</v>
      </c>
      <c r="H57" s="157"/>
      <c r="I57" s="158"/>
      <c r="J57" s="157">
        <v>1317</v>
      </c>
      <c r="K57" s="158">
        <v>4748220</v>
      </c>
    </row>
    <row r="58" spans="1:11" x14ac:dyDescent="0.2">
      <c r="A58" s="159" t="s">
        <v>118</v>
      </c>
      <c r="B58" s="160" t="s">
        <v>236</v>
      </c>
      <c r="C58" s="161" t="s">
        <v>237</v>
      </c>
      <c r="D58" s="160" t="s">
        <v>236</v>
      </c>
      <c r="E58" s="161" t="s">
        <v>237</v>
      </c>
      <c r="F58" s="160" t="s">
        <v>236</v>
      </c>
      <c r="G58" s="161" t="s">
        <v>237</v>
      </c>
      <c r="H58" s="160"/>
      <c r="I58" s="161"/>
      <c r="J58" s="160" t="s">
        <v>236</v>
      </c>
      <c r="K58" s="161" t="s">
        <v>237</v>
      </c>
    </row>
    <row r="59" spans="1:11" x14ac:dyDescent="0.2">
      <c r="A59" s="156" t="s">
        <v>119</v>
      </c>
      <c r="B59" s="157">
        <v>2678</v>
      </c>
      <c r="C59" s="158">
        <v>10686354</v>
      </c>
      <c r="D59" s="157" t="s">
        <v>236</v>
      </c>
      <c r="E59" s="158" t="s">
        <v>237</v>
      </c>
      <c r="F59" s="157" t="s">
        <v>236</v>
      </c>
      <c r="G59" s="158" t="s">
        <v>237</v>
      </c>
      <c r="H59" s="157"/>
      <c r="I59" s="158"/>
      <c r="J59" s="157">
        <v>2678</v>
      </c>
      <c r="K59" s="158">
        <v>10686354</v>
      </c>
    </row>
    <row r="60" spans="1:11" x14ac:dyDescent="0.2">
      <c r="A60" s="156" t="s">
        <v>120</v>
      </c>
      <c r="B60" s="157">
        <v>4112</v>
      </c>
      <c r="C60" s="158">
        <v>15133194</v>
      </c>
      <c r="D60" s="157">
        <v>67</v>
      </c>
      <c r="E60" s="158">
        <v>299638</v>
      </c>
      <c r="F60" s="157" t="s">
        <v>236</v>
      </c>
      <c r="G60" s="158" t="s">
        <v>237</v>
      </c>
      <c r="H60" s="157"/>
      <c r="I60" s="158"/>
      <c r="J60" s="157">
        <v>4179</v>
      </c>
      <c r="K60" s="158">
        <v>15432832</v>
      </c>
    </row>
    <row r="61" spans="1:11" x14ac:dyDescent="0.2">
      <c r="A61" s="156" t="s">
        <v>121</v>
      </c>
      <c r="B61" s="157">
        <v>1212</v>
      </c>
      <c r="C61" s="158">
        <v>4637789</v>
      </c>
      <c r="D61" s="157" t="s">
        <v>236</v>
      </c>
      <c r="E61" s="158" t="s">
        <v>237</v>
      </c>
      <c r="F61" s="157" t="s">
        <v>236</v>
      </c>
      <c r="G61" s="158" t="s">
        <v>237</v>
      </c>
      <c r="H61" s="157"/>
      <c r="I61" s="158"/>
      <c r="J61" s="157">
        <v>1212</v>
      </c>
      <c r="K61" s="158">
        <v>4637789</v>
      </c>
    </row>
    <row r="62" spans="1:11" x14ac:dyDescent="0.2">
      <c r="A62" s="156" t="s">
        <v>122</v>
      </c>
      <c r="B62" s="157" t="s">
        <v>236</v>
      </c>
      <c r="C62" s="158" t="s">
        <v>237</v>
      </c>
      <c r="D62" s="157" t="s">
        <v>236</v>
      </c>
      <c r="E62" s="158" t="s">
        <v>237</v>
      </c>
      <c r="F62" s="157" t="s">
        <v>236</v>
      </c>
      <c r="G62" s="158" t="s">
        <v>237</v>
      </c>
      <c r="H62" s="157"/>
      <c r="I62" s="158"/>
      <c r="J62" s="157" t="s">
        <v>236</v>
      </c>
      <c r="K62" s="158" t="s">
        <v>237</v>
      </c>
    </row>
    <row r="63" spans="1:11" x14ac:dyDescent="0.2">
      <c r="A63" s="156" t="s">
        <v>238</v>
      </c>
      <c r="B63" s="157">
        <v>1005</v>
      </c>
      <c r="C63" s="158">
        <v>4063635</v>
      </c>
      <c r="D63" s="157" t="s">
        <v>236</v>
      </c>
      <c r="E63" s="158" t="s">
        <v>237</v>
      </c>
      <c r="F63" s="157" t="s">
        <v>236</v>
      </c>
      <c r="G63" s="158" t="s">
        <v>237</v>
      </c>
      <c r="H63" s="157"/>
      <c r="I63" s="158"/>
      <c r="J63" s="157">
        <v>1005</v>
      </c>
      <c r="K63" s="158">
        <v>4063635</v>
      </c>
    </row>
    <row r="64" spans="1:11" x14ac:dyDescent="0.2">
      <c r="A64" s="156" t="s">
        <v>124</v>
      </c>
      <c r="B64" s="157">
        <v>726</v>
      </c>
      <c r="C64" s="158">
        <v>2625786</v>
      </c>
      <c r="D64" s="157" t="s">
        <v>236</v>
      </c>
      <c r="E64" s="158" t="s">
        <v>237</v>
      </c>
      <c r="F64" s="157" t="s">
        <v>236</v>
      </c>
      <c r="G64" s="158" t="s">
        <v>237</v>
      </c>
      <c r="H64" s="157"/>
      <c r="I64" s="158"/>
      <c r="J64" s="157">
        <v>726</v>
      </c>
      <c r="K64" s="158">
        <v>2625786</v>
      </c>
    </row>
    <row r="65" spans="1:11" x14ac:dyDescent="0.2">
      <c r="A65" s="156" t="s">
        <v>125</v>
      </c>
      <c r="B65" s="157">
        <v>1216</v>
      </c>
      <c r="C65" s="158">
        <v>4978883</v>
      </c>
      <c r="D65" s="157" t="s">
        <v>236</v>
      </c>
      <c r="E65" s="158" t="s">
        <v>237</v>
      </c>
      <c r="F65" s="157" t="s">
        <v>236</v>
      </c>
      <c r="G65" s="158" t="s">
        <v>237</v>
      </c>
      <c r="H65" s="157"/>
      <c r="I65" s="158"/>
      <c r="J65" s="157">
        <v>1216</v>
      </c>
      <c r="K65" s="158">
        <v>4978883</v>
      </c>
    </row>
    <row r="66" spans="1:11" x14ac:dyDescent="0.2">
      <c r="A66" s="156" t="s">
        <v>239</v>
      </c>
      <c r="B66" s="157" t="s">
        <v>236</v>
      </c>
      <c r="C66" s="158" t="s">
        <v>237</v>
      </c>
      <c r="D66" s="157" t="s">
        <v>236</v>
      </c>
      <c r="E66" s="158" t="s">
        <v>237</v>
      </c>
      <c r="F66" s="157" t="s">
        <v>236</v>
      </c>
      <c r="G66" s="158" t="s">
        <v>237</v>
      </c>
      <c r="H66" s="157"/>
      <c r="I66" s="158"/>
      <c r="J66" s="157" t="s">
        <v>236</v>
      </c>
      <c r="K66" s="158" t="s">
        <v>237</v>
      </c>
    </row>
    <row r="67" spans="1:11" x14ac:dyDescent="0.2">
      <c r="A67" s="162" t="s">
        <v>127</v>
      </c>
      <c r="B67" s="163">
        <v>5765181</v>
      </c>
      <c r="C67" s="164">
        <v>20777183198</v>
      </c>
      <c r="D67" s="163">
        <v>1148796</v>
      </c>
      <c r="E67" s="164">
        <v>4493849932</v>
      </c>
      <c r="F67" s="163">
        <v>1748676</v>
      </c>
      <c r="G67" s="164">
        <v>6205740913</v>
      </c>
      <c r="H67" s="163"/>
      <c r="I67" s="164"/>
      <c r="J67" s="163">
        <v>8662653</v>
      </c>
      <c r="K67" s="164">
        <v>31476774043</v>
      </c>
    </row>
    <row r="68" spans="1:1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</row>
    <row r="70" spans="1:11" x14ac:dyDescent="0.2">
      <c r="A70" s="165"/>
    </row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68"/>
  <sheetViews>
    <sheetView workbookViewId="0">
      <selection sqref="A1:XFD1048576"/>
    </sheetView>
  </sheetViews>
  <sheetFormatPr defaultRowHeight="12.75" x14ac:dyDescent="0.2"/>
  <cols>
    <col min="1" max="1" width="28.5703125" bestFit="1" customWidth="1"/>
    <col min="3" max="3" width="14.42578125" bestFit="1" customWidth="1"/>
    <col min="5" max="5" width="13.42578125" bestFit="1" customWidth="1"/>
    <col min="7" max="7" width="13.42578125" bestFit="1" customWidth="1"/>
    <col min="9" max="9" width="14.42578125" bestFit="1" customWidth="1"/>
  </cols>
  <sheetData>
    <row r="1" spans="1:9" ht="40.5" customHeight="1" x14ac:dyDescent="0.2">
      <c r="A1" s="183" t="s">
        <v>246</v>
      </c>
      <c r="B1" s="182"/>
      <c r="C1" s="182"/>
      <c r="D1" s="182"/>
      <c r="E1" s="182"/>
      <c r="F1" s="182"/>
      <c r="G1" s="182"/>
      <c r="H1" s="182"/>
      <c r="I1" s="182"/>
    </row>
    <row r="2" spans="1:9" x14ac:dyDescent="0.2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2">
      <c r="A3" s="170"/>
      <c r="B3" s="225" t="s">
        <v>59</v>
      </c>
      <c r="C3" s="225"/>
      <c r="D3" s="225" t="s">
        <v>60</v>
      </c>
      <c r="E3" s="225"/>
      <c r="F3" s="225" t="s">
        <v>61</v>
      </c>
      <c r="G3" s="225"/>
      <c r="H3" s="226" t="s">
        <v>127</v>
      </c>
      <c r="I3" s="226"/>
    </row>
    <row r="4" spans="1:9" ht="38.25" x14ac:dyDescent="0.2">
      <c r="A4" s="171"/>
      <c r="B4" s="172" t="s">
        <v>234</v>
      </c>
      <c r="C4" s="172" t="s">
        <v>235</v>
      </c>
      <c r="D4" s="172" t="s">
        <v>234</v>
      </c>
      <c r="E4" s="172" t="s">
        <v>235</v>
      </c>
      <c r="F4" s="172" t="s">
        <v>234</v>
      </c>
      <c r="G4" s="172" t="s">
        <v>235</v>
      </c>
      <c r="H4" s="172" t="s">
        <v>234</v>
      </c>
      <c r="I4" s="172" t="s">
        <v>235</v>
      </c>
    </row>
    <row r="5" spans="1:9" x14ac:dyDescent="0.2">
      <c r="A5" s="173" t="s">
        <v>65</v>
      </c>
      <c r="B5" s="174">
        <v>99090</v>
      </c>
      <c r="C5" s="175">
        <v>372983291</v>
      </c>
      <c r="D5" s="174">
        <v>11883</v>
      </c>
      <c r="E5" s="175">
        <v>50585220</v>
      </c>
      <c r="F5" s="174">
        <v>32619</v>
      </c>
      <c r="G5" s="175">
        <v>116905317</v>
      </c>
      <c r="H5" s="174">
        <v>143592</v>
      </c>
      <c r="I5" s="175">
        <v>540473828</v>
      </c>
    </row>
    <row r="6" spans="1:9" x14ac:dyDescent="0.2">
      <c r="A6" s="173" t="s">
        <v>66</v>
      </c>
      <c r="B6" s="174">
        <v>7286</v>
      </c>
      <c r="C6" s="175">
        <v>24310444</v>
      </c>
      <c r="D6" s="174">
        <v>198</v>
      </c>
      <c r="E6" s="175">
        <v>745743</v>
      </c>
      <c r="F6" s="174">
        <v>4250</v>
      </c>
      <c r="G6" s="175">
        <v>14931837</v>
      </c>
      <c r="H6" s="174">
        <v>11734</v>
      </c>
      <c r="I6" s="175">
        <v>39988024</v>
      </c>
    </row>
    <row r="7" spans="1:9" x14ac:dyDescent="0.2">
      <c r="A7" s="173" t="s">
        <v>67</v>
      </c>
      <c r="B7" s="174">
        <v>126032</v>
      </c>
      <c r="C7" s="175">
        <v>449779699</v>
      </c>
      <c r="D7" s="174">
        <v>647</v>
      </c>
      <c r="E7" s="175">
        <v>2627321</v>
      </c>
      <c r="F7" s="174">
        <v>251255</v>
      </c>
      <c r="G7" s="175">
        <v>931146164</v>
      </c>
      <c r="H7" s="174">
        <v>377934</v>
      </c>
      <c r="I7" s="175">
        <v>1383553184</v>
      </c>
    </row>
    <row r="8" spans="1:9" x14ac:dyDescent="0.2">
      <c r="A8" s="173" t="s">
        <v>68</v>
      </c>
      <c r="B8" s="174">
        <v>65493</v>
      </c>
      <c r="C8" s="175">
        <v>254609510</v>
      </c>
      <c r="D8" s="174">
        <v>6512</v>
      </c>
      <c r="E8" s="175">
        <v>26298476</v>
      </c>
      <c r="F8" s="174">
        <v>2807</v>
      </c>
      <c r="G8" s="175">
        <v>10266826</v>
      </c>
      <c r="H8" s="174">
        <v>74812</v>
      </c>
      <c r="I8" s="175">
        <v>291174812</v>
      </c>
    </row>
    <row r="9" spans="1:9" x14ac:dyDescent="0.2">
      <c r="A9" s="173" t="s">
        <v>69</v>
      </c>
      <c r="B9" s="174">
        <v>795073</v>
      </c>
      <c r="C9" s="175">
        <v>3000312618</v>
      </c>
      <c r="D9" s="174">
        <v>63771</v>
      </c>
      <c r="E9" s="175">
        <v>257443608</v>
      </c>
      <c r="F9" s="174">
        <v>189949</v>
      </c>
      <c r="G9" s="175">
        <v>704575390</v>
      </c>
      <c r="H9" s="174">
        <v>1048793</v>
      </c>
      <c r="I9" s="175">
        <v>3962331616</v>
      </c>
    </row>
    <row r="10" spans="1:9" x14ac:dyDescent="0.2">
      <c r="A10" s="176" t="s">
        <v>70</v>
      </c>
      <c r="B10" s="177">
        <v>84507</v>
      </c>
      <c r="C10" s="178">
        <v>290051311</v>
      </c>
      <c r="D10" s="177">
        <v>7507</v>
      </c>
      <c r="E10" s="178">
        <v>25896980</v>
      </c>
      <c r="F10" s="177">
        <v>40686</v>
      </c>
      <c r="G10" s="178">
        <v>137709695</v>
      </c>
      <c r="H10" s="177">
        <v>132700</v>
      </c>
      <c r="I10" s="178">
        <v>453657986</v>
      </c>
    </row>
    <row r="11" spans="1:9" x14ac:dyDescent="0.2">
      <c r="A11" s="173" t="s">
        <v>71</v>
      </c>
      <c r="B11" s="174">
        <v>43477</v>
      </c>
      <c r="C11" s="175">
        <v>148657123</v>
      </c>
      <c r="D11" s="174">
        <v>13254</v>
      </c>
      <c r="E11" s="175">
        <v>51218859</v>
      </c>
      <c r="F11" s="174">
        <v>24504</v>
      </c>
      <c r="G11" s="175">
        <v>78751459</v>
      </c>
      <c r="H11" s="174">
        <v>81235</v>
      </c>
      <c r="I11" s="175">
        <v>278627441</v>
      </c>
    </row>
    <row r="12" spans="1:9" x14ac:dyDescent="0.2">
      <c r="A12" s="173" t="s">
        <v>72</v>
      </c>
      <c r="B12" s="174">
        <v>11956</v>
      </c>
      <c r="C12" s="175">
        <v>41734361</v>
      </c>
      <c r="D12" s="174">
        <v>4915</v>
      </c>
      <c r="E12" s="175">
        <v>17881185</v>
      </c>
      <c r="F12" s="174">
        <v>1339</v>
      </c>
      <c r="G12" s="175">
        <v>4782860</v>
      </c>
      <c r="H12" s="174">
        <v>18210</v>
      </c>
      <c r="I12" s="175">
        <v>64398406</v>
      </c>
    </row>
    <row r="13" spans="1:9" x14ac:dyDescent="0.2">
      <c r="A13" s="173" t="s">
        <v>73</v>
      </c>
      <c r="B13" s="174">
        <v>2768</v>
      </c>
      <c r="C13" s="175">
        <v>9515113</v>
      </c>
      <c r="D13" s="174">
        <v>9756</v>
      </c>
      <c r="E13" s="175">
        <v>41885364</v>
      </c>
      <c r="F13" s="174">
        <v>26106</v>
      </c>
      <c r="G13" s="175">
        <v>84537920</v>
      </c>
      <c r="H13" s="174">
        <v>38630</v>
      </c>
      <c r="I13" s="175">
        <v>135938397</v>
      </c>
    </row>
    <row r="14" spans="1:9" x14ac:dyDescent="0.2">
      <c r="A14" s="173" t="s">
        <v>74</v>
      </c>
      <c r="B14" s="174">
        <v>377525</v>
      </c>
      <c r="C14" s="175">
        <v>1327145607</v>
      </c>
      <c r="D14" s="174">
        <v>112488</v>
      </c>
      <c r="E14" s="175">
        <v>435163563</v>
      </c>
      <c r="F14" s="174">
        <v>71855</v>
      </c>
      <c r="G14" s="175">
        <v>267007551</v>
      </c>
      <c r="H14" s="174">
        <v>561868</v>
      </c>
      <c r="I14" s="175">
        <v>2029316721</v>
      </c>
    </row>
    <row r="15" spans="1:9" x14ac:dyDescent="0.2">
      <c r="A15" s="173" t="s">
        <v>75</v>
      </c>
      <c r="B15" s="174">
        <v>215105</v>
      </c>
      <c r="C15" s="175">
        <v>728869984</v>
      </c>
      <c r="D15" s="174">
        <v>21734</v>
      </c>
      <c r="E15" s="175">
        <v>90700319</v>
      </c>
      <c r="F15" s="174">
        <v>33655</v>
      </c>
      <c r="G15" s="175">
        <v>117997278</v>
      </c>
      <c r="H15" s="174">
        <v>270494</v>
      </c>
      <c r="I15" s="175">
        <v>937567581</v>
      </c>
    </row>
    <row r="16" spans="1:9" x14ac:dyDescent="0.2">
      <c r="A16" s="176" t="s">
        <v>76</v>
      </c>
      <c r="B16" s="177">
        <v>17751</v>
      </c>
      <c r="C16" s="178">
        <v>66162204</v>
      </c>
      <c r="D16" s="177">
        <v>2976</v>
      </c>
      <c r="E16" s="178">
        <v>11784934</v>
      </c>
      <c r="F16" s="177">
        <v>791</v>
      </c>
      <c r="G16" s="178">
        <v>2766509</v>
      </c>
      <c r="H16" s="177">
        <v>21518</v>
      </c>
      <c r="I16" s="178">
        <v>80713647</v>
      </c>
    </row>
    <row r="17" spans="1:9" x14ac:dyDescent="0.2">
      <c r="A17" s="173" t="s">
        <v>77</v>
      </c>
      <c r="B17" s="174">
        <v>28817</v>
      </c>
      <c r="C17" s="175">
        <v>104401637</v>
      </c>
      <c r="D17" s="174">
        <v>15637</v>
      </c>
      <c r="E17" s="175">
        <v>63799016</v>
      </c>
      <c r="F17" s="174">
        <v>2997</v>
      </c>
      <c r="G17" s="175">
        <v>11477943</v>
      </c>
      <c r="H17" s="174">
        <v>47451</v>
      </c>
      <c r="I17" s="175">
        <v>179678596</v>
      </c>
    </row>
    <row r="18" spans="1:9" x14ac:dyDescent="0.2">
      <c r="A18" s="173" t="s">
        <v>78</v>
      </c>
      <c r="B18" s="174">
        <v>177871</v>
      </c>
      <c r="C18" s="175">
        <v>631906713</v>
      </c>
      <c r="D18" s="174">
        <v>50528</v>
      </c>
      <c r="E18" s="175">
        <v>203454997</v>
      </c>
      <c r="F18" s="174">
        <v>106666</v>
      </c>
      <c r="G18" s="175">
        <v>371538428</v>
      </c>
      <c r="H18" s="174">
        <v>335065</v>
      </c>
      <c r="I18" s="175">
        <v>1206900138</v>
      </c>
    </row>
    <row r="19" spans="1:9" x14ac:dyDescent="0.2">
      <c r="A19" s="173" t="s">
        <v>79</v>
      </c>
      <c r="B19" s="174">
        <v>113589</v>
      </c>
      <c r="C19" s="175">
        <v>399930222</v>
      </c>
      <c r="D19" s="174">
        <v>26575</v>
      </c>
      <c r="E19" s="175">
        <v>100728229</v>
      </c>
      <c r="F19" s="174">
        <v>80407</v>
      </c>
      <c r="G19" s="175">
        <v>286027400</v>
      </c>
      <c r="H19" s="174">
        <v>220571</v>
      </c>
      <c r="I19" s="175">
        <v>786685851</v>
      </c>
    </row>
    <row r="20" spans="1:9" x14ac:dyDescent="0.2">
      <c r="A20" s="173" t="s">
        <v>80</v>
      </c>
      <c r="B20" s="174">
        <v>49448</v>
      </c>
      <c r="C20" s="175">
        <v>176768075</v>
      </c>
      <c r="D20" s="174">
        <v>15822</v>
      </c>
      <c r="E20" s="175">
        <v>61261847</v>
      </c>
      <c r="F20" s="174">
        <v>47373</v>
      </c>
      <c r="G20" s="175">
        <v>154751096</v>
      </c>
      <c r="H20" s="174">
        <v>112643</v>
      </c>
      <c r="I20" s="175">
        <v>392781018</v>
      </c>
    </row>
    <row r="21" spans="1:9" x14ac:dyDescent="0.2">
      <c r="A21" s="173" t="s">
        <v>81</v>
      </c>
      <c r="B21" s="174">
        <v>54210</v>
      </c>
      <c r="C21" s="175">
        <v>196908782</v>
      </c>
      <c r="D21" s="174">
        <v>11302</v>
      </c>
      <c r="E21" s="175">
        <v>41618748</v>
      </c>
      <c r="F21" s="174">
        <v>4334</v>
      </c>
      <c r="G21" s="175">
        <v>15501671</v>
      </c>
      <c r="H21" s="174">
        <v>69846</v>
      </c>
      <c r="I21" s="175">
        <v>254029201</v>
      </c>
    </row>
    <row r="22" spans="1:9" x14ac:dyDescent="0.2">
      <c r="A22" s="176" t="s">
        <v>82</v>
      </c>
      <c r="B22" s="177">
        <v>85878</v>
      </c>
      <c r="C22" s="178">
        <v>316345437</v>
      </c>
      <c r="D22" s="177">
        <v>12647</v>
      </c>
      <c r="E22" s="178">
        <v>52873690</v>
      </c>
      <c r="F22" s="177">
        <v>11830</v>
      </c>
      <c r="G22" s="178">
        <v>40811101</v>
      </c>
      <c r="H22" s="177">
        <v>110355</v>
      </c>
      <c r="I22" s="178">
        <v>410030228</v>
      </c>
    </row>
    <row r="23" spans="1:9" x14ac:dyDescent="0.2">
      <c r="A23" s="173" t="s">
        <v>83</v>
      </c>
      <c r="B23" s="174">
        <v>84904</v>
      </c>
      <c r="C23" s="175">
        <v>329485315</v>
      </c>
      <c r="D23" s="174">
        <v>6293</v>
      </c>
      <c r="E23" s="175">
        <v>26269296</v>
      </c>
      <c r="F23" s="174">
        <v>15988</v>
      </c>
      <c r="G23" s="175">
        <v>55815701</v>
      </c>
      <c r="H23" s="174">
        <v>107185</v>
      </c>
      <c r="I23" s="175">
        <v>411570312</v>
      </c>
    </row>
    <row r="24" spans="1:9" x14ac:dyDescent="0.2">
      <c r="A24" s="173" t="s">
        <v>84</v>
      </c>
      <c r="B24" s="174">
        <v>20586</v>
      </c>
      <c r="C24" s="175">
        <v>76521432</v>
      </c>
      <c r="D24" s="174">
        <v>4090</v>
      </c>
      <c r="E24" s="175">
        <v>16471825</v>
      </c>
      <c r="F24" s="174">
        <v>3420</v>
      </c>
      <c r="G24" s="175">
        <v>11318827</v>
      </c>
      <c r="H24" s="174">
        <v>28096</v>
      </c>
      <c r="I24" s="175">
        <v>104312084</v>
      </c>
    </row>
    <row r="25" spans="1:9" x14ac:dyDescent="0.2">
      <c r="A25" s="173" t="s">
        <v>85</v>
      </c>
      <c r="B25" s="174">
        <v>99763</v>
      </c>
      <c r="C25" s="175">
        <v>335252490</v>
      </c>
      <c r="D25" s="174">
        <v>6841</v>
      </c>
      <c r="E25" s="175">
        <v>28478197</v>
      </c>
      <c r="F25" s="174">
        <v>11680</v>
      </c>
      <c r="G25" s="175">
        <v>39144407</v>
      </c>
      <c r="H25" s="174">
        <v>118284</v>
      </c>
      <c r="I25" s="175">
        <v>402875094</v>
      </c>
    </row>
    <row r="26" spans="1:9" x14ac:dyDescent="0.2">
      <c r="A26" s="173" t="s">
        <v>86</v>
      </c>
      <c r="B26" s="174">
        <v>88006</v>
      </c>
      <c r="C26" s="175">
        <v>308693854</v>
      </c>
      <c r="D26" s="174">
        <v>40006</v>
      </c>
      <c r="E26" s="175">
        <v>162257753</v>
      </c>
      <c r="F26" s="174">
        <v>8114</v>
      </c>
      <c r="G26" s="175">
        <v>28234742</v>
      </c>
      <c r="H26" s="174">
        <v>136126</v>
      </c>
      <c r="I26" s="175">
        <v>499186349</v>
      </c>
    </row>
    <row r="27" spans="1:9" x14ac:dyDescent="0.2">
      <c r="A27" s="173" t="s">
        <v>87</v>
      </c>
      <c r="B27" s="174">
        <v>191123</v>
      </c>
      <c r="C27" s="175">
        <v>669919187</v>
      </c>
      <c r="D27" s="174">
        <v>47818</v>
      </c>
      <c r="E27" s="175">
        <v>163488322</v>
      </c>
      <c r="F27" s="174">
        <v>17779</v>
      </c>
      <c r="G27" s="175">
        <v>62440152</v>
      </c>
      <c r="H27" s="174">
        <v>256720</v>
      </c>
      <c r="I27" s="175">
        <v>895847661</v>
      </c>
    </row>
    <row r="28" spans="1:9" x14ac:dyDescent="0.2">
      <c r="A28" s="176" t="s">
        <v>88</v>
      </c>
      <c r="B28" s="177">
        <v>90339</v>
      </c>
      <c r="C28" s="178">
        <v>309088106</v>
      </c>
      <c r="D28" s="177">
        <v>14966</v>
      </c>
      <c r="E28" s="178">
        <v>57548511</v>
      </c>
      <c r="F28" s="177">
        <v>40696</v>
      </c>
      <c r="G28" s="178">
        <v>128174754</v>
      </c>
      <c r="H28" s="177">
        <v>146001</v>
      </c>
      <c r="I28" s="178">
        <v>494811371</v>
      </c>
    </row>
    <row r="29" spans="1:9" x14ac:dyDescent="0.2">
      <c r="A29" s="173" t="s">
        <v>89</v>
      </c>
      <c r="B29" s="174">
        <v>77694</v>
      </c>
      <c r="C29" s="175">
        <v>319861406</v>
      </c>
      <c r="D29" s="174">
        <v>6336</v>
      </c>
      <c r="E29" s="175">
        <v>26353411</v>
      </c>
      <c r="F29" s="174">
        <v>1331</v>
      </c>
      <c r="G29" s="175">
        <v>5086280</v>
      </c>
      <c r="H29" s="174">
        <v>85361</v>
      </c>
      <c r="I29" s="175">
        <v>351301097</v>
      </c>
    </row>
    <row r="30" spans="1:9" x14ac:dyDescent="0.2">
      <c r="A30" s="173" t="s">
        <v>90</v>
      </c>
      <c r="B30" s="174">
        <v>93873</v>
      </c>
      <c r="C30" s="175">
        <v>335365168</v>
      </c>
      <c r="D30" s="174">
        <v>42473</v>
      </c>
      <c r="E30" s="175">
        <v>149297054</v>
      </c>
      <c r="F30" s="174">
        <v>23761</v>
      </c>
      <c r="G30" s="175">
        <v>87381392</v>
      </c>
      <c r="H30" s="174">
        <v>160107</v>
      </c>
      <c r="I30" s="175">
        <v>572043614</v>
      </c>
    </row>
    <row r="31" spans="1:9" x14ac:dyDescent="0.2">
      <c r="A31" s="173" t="s">
        <v>91</v>
      </c>
      <c r="B31" s="174">
        <v>16790</v>
      </c>
      <c r="C31" s="175">
        <v>63648235</v>
      </c>
      <c r="D31" s="174">
        <v>1428</v>
      </c>
      <c r="E31" s="175">
        <v>5745255</v>
      </c>
      <c r="F31" s="174">
        <v>491</v>
      </c>
      <c r="G31" s="175">
        <v>1961658</v>
      </c>
      <c r="H31" s="174">
        <v>18709</v>
      </c>
      <c r="I31" s="175">
        <v>71355148</v>
      </c>
    </row>
    <row r="32" spans="1:9" x14ac:dyDescent="0.2">
      <c r="A32" s="173" t="s">
        <v>92</v>
      </c>
      <c r="B32" s="174">
        <v>31075</v>
      </c>
      <c r="C32" s="175">
        <v>106774328</v>
      </c>
      <c r="D32" s="174">
        <v>7826</v>
      </c>
      <c r="E32" s="175">
        <v>28149644</v>
      </c>
      <c r="F32" s="174">
        <v>1243</v>
      </c>
      <c r="G32" s="175">
        <v>4361097</v>
      </c>
      <c r="H32" s="174">
        <v>40144</v>
      </c>
      <c r="I32" s="175">
        <v>139285069</v>
      </c>
    </row>
    <row r="33" spans="1:9" x14ac:dyDescent="0.2">
      <c r="A33" s="173" t="s">
        <v>93</v>
      </c>
      <c r="B33" s="174">
        <v>38526</v>
      </c>
      <c r="C33" s="175">
        <v>128701157</v>
      </c>
      <c r="D33" s="174">
        <v>1210</v>
      </c>
      <c r="E33" s="175">
        <v>4527915</v>
      </c>
      <c r="F33" s="174">
        <v>4180</v>
      </c>
      <c r="G33" s="175">
        <v>14697092</v>
      </c>
      <c r="H33" s="174">
        <v>43916</v>
      </c>
      <c r="I33" s="175">
        <v>147926164</v>
      </c>
    </row>
    <row r="34" spans="1:9" x14ac:dyDescent="0.2">
      <c r="A34" s="176" t="s">
        <v>94</v>
      </c>
      <c r="B34" s="177">
        <v>13113</v>
      </c>
      <c r="C34" s="178">
        <v>45525064</v>
      </c>
      <c r="D34" s="177">
        <v>28727</v>
      </c>
      <c r="E34" s="178">
        <v>68961783</v>
      </c>
      <c r="F34" s="177">
        <v>1913</v>
      </c>
      <c r="G34" s="178">
        <v>6371734</v>
      </c>
      <c r="H34" s="177">
        <v>43753</v>
      </c>
      <c r="I34" s="178">
        <v>120858581</v>
      </c>
    </row>
    <row r="35" spans="1:9" x14ac:dyDescent="0.2">
      <c r="A35" s="173" t="s">
        <v>95</v>
      </c>
      <c r="B35" s="174">
        <v>128808</v>
      </c>
      <c r="C35" s="175">
        <v>490817918</v>
      </c>
      <c r="D35" s="174">
        <v>18178</v>
      </c>
      <c r="E35" s="175">
        <v>79273905</v>
      </c>
      <c r="F35" s="174">
        <v>26173</v>
      </c>
      <c r="G35" s="175">
        <v>92977888</v>
      </c>
      <c r="H35" s="174">
        <v>173159</v>
      </c>
      <c r="I35" s="175">
        <v>663069711</v>
      </c>
    </row>
    <row r="36" spans="1:9" x14ac:dyDescent="0.2">
      <c r="A36" s="173" t="s">
        <v>96</v>
      </c>
      <c r="B36" s="174">
        <v>52180</v>
      </c>
      <c r="C36" s="175">
        <v>186228210</v>
      </c>
      <c r="D36" s="174">
        <v>373</v>
      </c>
      <c r="E36" s="175">
        <v>1435087</v>
      </c>
      <c r="F36" s="174">
        <v>2281</v>
      </c>
      <c r="G36" s="175">
        <v>8397851</v>
      </c>
      <c r="H36" s="174">
        <v>54834</v>
      </c>
      <c r="I36" s="175">
        <v>196061148</v>
      </c>
    </row>
    <row r="37" spans="1:9" x14ac:dyDescent="0.2">
      <c r="A37" s="173" t="s">
        <v>97</v>
      </c>
      <c r="B37" s="174">
        <v>311380</v>
      </c>
      <c r="C37" s="175">
        <v>1251954172</v>
      </c>
      <c r="D37" s="174">
        <v>111578</v>
      </c>
      <c r="E37" s="175">
        <v>475262534</v>
      </c>
      <c r="F37" s="174">
        <v>72391</v>
      </c>
      <c r="G37" s="175">
        <v>274677002</v>
      </c>
      <c r="H37" s="174">
        <v>495349</v>
      </c>
      <c r="I37" s="175">
        <v>2001893708</v>
      </c>
    </row>
    <row r="38" spans="1:9" x14ac:dyDescent="0.2">
      <c r="A38" s="173" t="s">
        <v>98</v>
      </c>
      <c r="B38" s="174">
        <v>205179</v>
      </c>
      <c r="C38" s="175">
        <v>751147044</v>
      </c>
      <c r="D38" s="174">
        <v>28261</v>
      </c>
      <c r="E38" s="175">
        <v>117577539</v>
      </c>
      <c r="F38" s="174">
        <v>6892</v>
      </c>
      <c r="G38" s="175">
        <v>24560328</v>
      </c>
      <c r="H38" s="174">
        <v>240332</v>
      </c>
      <c r="I38" s="175">
        <v>893284911</v>
      </c>
    </row>
    <row r="39" spans="1:9" x14ac:dyDescent="0.2">
      <c r="A39" s="173" t="s">
        <v>99</v>
      </c>
      <c r="B39" s="174">
        <v>9638</v>
      </c>
      <c r="C39" s="175">
        <v>35512946</v>
      </c>
      <c r="D39" s="174">
        <v>1702</v>
      </c>
      <c r="E39" s="175">
        <v>6606581</v>
      </c>
      <c r="F39" s="174">
        <v>316</v>
      </c>
      <c r="G39" s="175">
        <v>1237179</v>
      </c>
      <c r="H39" s="174">
        <v>11656</v>
      </c>
      <c r="I39" s="175">
        <v>43356706</v>
      </c>
    </row>
    <row r="40" spans="1:9" x14ac:dyDescent="0.2">
      <c r="A40" s="176" t="s">
        <v>100</v>
      </c>
      <c r="B40" s="177">
        <v>185843</v>
      </c>
      <c r="C40" s="178">
        <v>651290254</v>
      </c>
      <c r="D40" s="177">
        <v>38862</v>
      </c>
      <c r="E40" s="178">
        <v>148619154</v>
      </c>
      <c r="F40" s="177">
        <v>22010</v>
      </c>
      <c r="G40" s="178">
        <v>79745388</v>
      </c>
      <c r="H40" s="177">
        <v>246715</v>
      </c>
      <c r="I40" s="178">
        <v>879654796</v>
      </c>
    </row>
    <row r="41" spans="1:9" x14ac:dyDescent="0.2">
      <c r="A41" s="173" t="s">
        <v>101</v>
      </c>
      <c r="B41" s="174">
        <v>69647</v>
      </c>
      <c r="C41" s="175">
        <v>254084106</v>
      </c>
      <c r="D41" s="174">
        <v>7908</v>
      </c>
      <c r="E41" s="175">
        <v>31588051</v>
      </c>
      <c r="F41" s="174">
        <v>7983</v>
      </c>
      <c r="G41" s="175">
        <v>29651090</v>
      </c>
      <c r="H41" s="174">
        <v>85538</v>
      </c>
      <c r="I41" s="175">
        <v>315323247</v>
      </c>
    </row>
    <row r="42" spans="1:9" x14ac:dyDescent="0.2">
      <c r="A42" s="173" t="s">
        <v>102</v>
      </c>
      <c r="B42" s="174">
        <v>84920</v>
      </c>
      <c r="C42" s="175">
        <v>299751251</v>
      </c>
      <c r="D42" s="174">
        <v>8576</v>
      </c>
      <c r="E42" s="175">
        <v>33745363</v>
      </c>
      <c r="F42" s="174">
        <v>8528</v>
      </c>
      <c r="G42" s="175">
        <v>31866142</v>
      </c>
      <c r="H42" s="174">
        <v>102024</v>
      </c>
      <c r="I42" s="175">
        <v>365362756</v>
      </c>
    </row>
    <row r="43" spans="1:9" x14ac:dyDescent="0.2">
      <c r="A43" s="173" t="s">
        <v>103</v>
      </c>
      <c r="B43" s="174">
        <v>139073</v>
      </c>
      <c r="C43" s="175">
        <v>493914537</v>
      </c>
      <c r="D43" s="174">
        <v>71174</v>
      </c>
      <c r="E43" s="175">
        <v>285463370</v>
      </c>
      <c r="F43" s="174">
        <v>48663</v>
      </c>
      <c r="G43" s="175">
        <v>169848125</v>
      </c>
      <c r="H43" s="174">
        <v>258910</v>
      </c>
      <c r="I43" s="175">
        <v>949226032</v>
      </c>
    </row>
    <row r="44" spans="1:9" x14ac:dyDescent="0.2">
      <c r="A44" s="173" t="s">
        <v>104</v>
      </c>
      <c r="B44" s="174">
        <v>39016</v>
      </c>
      <c r="C44" s="175">
        <v>186108442</v>
      </c>
      <c r="D44" s="174">
        <v>102064</v>
      </c>
      <c r="E44" s="175">
        <v>440496510</v>
      </c>
      <c r="F44" s="174">
        <v>73530</v>
      </c>
      <c r="G44" s="175">
        <v>289185127</v>
      </c>
      <c r="H44" s="174">
        <v>214610</v>
      </c>
      <c r="I44" s="175">
        <v>915790079</v>
      </c>
    </row>
    <row r="45" spans="1:9" x14ac:dyDescent="0.2">
      <c r="A45" s="173" t="s">
        <v>105</v>
      </c>
      <c r="B45" s="174">
        <v>17068</v>
      </c>
      <c r="C45" s="175">
        <v>57113515</v>
      </c>
      <c r="D45" s="174">
        <v>12418</v>
      </c>
      <c r="E45" s="175">
        <v>49729506</v>
      </c>
      <c r="F45" s="174">
        <v>1173</v>
      </c>
      <c r="G45" s="175">
        <v>3793321</v>
      </c>
      <c r="H45" s="174">
        <v>30659</v>
      </c>
      <c r="I45" s="175">
        <v>110636342</v>
      </c>
    </row>
    <row r="46" spans="1:9" x14ac:dyDescent="0.2">
      <c r="A46" s="176" t="s">
        <v>106</v>
      </c>
      <c r="B46" s="177">
        <v>89832</v>
      </c>
      <c r="C46" s="178">
        <v>327763712</v>
      </c>
      <c r="D46" s="177">
        <v>15897</v>
      </c>
      <c r="E46" s="178">
        <v>66431182</v>
      </c>
      <c r="F46" s="177">
        <v>3597</v>
      </c>
      <c r="G46" s="178">
        <v>13286687</v>
      </c>
      <c r="H46" s="177">
        <v>109326</v>
      </c>
      <c r="I46" s="178">
        <v>407481581</v>
      </c>
    </row>
    <row r="47" spans="1:9" x14ac:dyDescent="0.2">
      <c r="A47" s="173" t="s">
        <v>107</v>
      </c>
      <c r="B47" s="174">
        <v>13165</v>
      </c>
      <c r="C47" s="175">
        <v>49169014</v>
      </c>
      <c r="D47" s="174">
        <v>1871</v>
      </c>
      <c r="E47" s="175">
        <v>6596282</v>
      </c>
      <c r="F47" s="174">
        <v>10364</v>
      </c>
      <c r="G47" s="175">
        <v>32859433</v>
      </c>
      <c r="H47" s="174">
        <v>25400</v>
      </c>
      <c r="I47" s="175">
        <v>88624729</v>
      </c>
    </row>
    <row r="48" spans="1:9" x14ac:dyDescent="0.2">
      <c r="A48" s="173" t="s">
        <v>108</v>
      </c>
      <c r="B48" s="174">
        <v>104318</v>
      </c>
      <c r="C48" s="175">
        <v>388763382</v>
      </c>
      <c r="D48" s="174">
        <v>25331</v>
      </c>
      <c r="E48" s="175">
        <v>104372984</v>
      </c>
      <c r="F48" s="174">
        <v>19471</v>
      </c>
      <c r="G48" s="175">
        <v>71726683</v>
      </c>
      <c r="H48" s="174">
        <v>149120</v>
      </c>
      <c r="I48" s="175">
        <v>564863049</v>
      </c>
    </row>
    <row r="49" spans="1:9" x14ac:dyDescent="0.2">
      <c r="A49" s="173" t="s">
        <v>109</v>
      </c>
      <c r="B49" s="174">
        <v>502614</v>
      </c>
      <c r="C49" s="175">
        <v>1845230013</v>
      </c>
      <c r="D49" s="174">
        <v>44883</v>
      </c>
      <c r="E49" s="175">
        <v>178143196</v>
      </c>
      <c r="F49" s="174">
        <v>61069</v>
      </c>
      <c r="G49" s="175">
        <v>225769920</v>
      </c>
      <c r="H49" s="174">
        <v>608566</v>
      </c>
      <c r="I49" s="175">
        <v>2249143129</v>
      </c>
    </row>
    <row r="50" spans="1:9" x14ac:dyDescent="0.2">
      <c r="A50" s="173" t="s">
        <v>110</v>
      </c>
      <c r="B50" s="174">
        <v>60914</v>
      </c>
      <c r="C50" s="175">
        <v>217316697</v>
      </c>
      <c r="D50" s="174">
        <v>35489</v>
      </c>
      <c r="E50" s="175">
        <v>135882861</v>
      </c>
      <c r="F50" s="174">
        <v>17188</v>
      </c>
      <c r="G50" s="175">
        <v>62849731</v>
      </c>
      <c r="H50" s="174">
        <v>113591</v>
      </c>
      <c r="I50" s="175">
        <v>416049289</v>
      </c>
    </row>
    <row r="51" spans="1:9" x14ac:dyDescent="0.2">
      <c r="A51" s="173" t="s">
        <v>111</v>
      </c>
      <c r="B51" s="174">
        <v>7830</v>
      </c>
      <c r="C51" s="175">
        <v>26799043</v>
      </c>
      <c r="D51" s="174">
        <v>3485</v>
      </c>
      <c r="E51" s="175">
        <v>14016882</v>
      </c>
      <c r="F51" s="174">
        <v>290</v>
      </c>
      <c r="G51" s="175">
        <v>1130635</v>
      </c>
      <c r="H51" s="174">
        <v>11605</v>
      </c>
      <c r="I51" s="175">
        <v>41946560</v>
      </c>
    </row>
    <row r="52" spans="1:9" x14ac:dyDescent="0.2">
      <c r="A52" s="176" t="s">
        <v>112</v>
      </c>
      <c r="B52" s="177">
        <v>122523</v>
      </c>
      <c r="C52" s="178">
        <v>437335012</v>
      </c>
      <c r="D52" s="177">
        <v>47701</v>
      </c>
      <c r="E52" s="178">
        <v>174415921</v>
      </c>
      <c r="F52" s="177">
        <v>28361</v>
      </c>
      <c r="G52" s="178">
        <v>108560775</v>
      </c>
      <c r="H52" s="177">
        <v>198585</v>
      </c>
      <c r="I52" s="178">
        <v>720311708</v>
      </c>
    </row>
    <row r="53" spans="1:9" x14ac:dyDescent="0.2">
      <c r="A53" s="173" t="s">
        <v>113</v>
      </c>
      <c r="B53" s="174">
        <v>106544</v>
      </c>
      <c r="C53" s="175">
        <v>390186030</v>
      </c>
      <c r="D53" s="174">
        <v>12698</v>
      </c>
      <c r="E53" s="175">
        <v>48223200</v>
      </c>
      <c r="F53" s="174">
        <v>5467</v>
      </c>
      <c r="G53" s="175">
        <v>20027751</v>
      </c>
      <c r="H53" s="174">
        <v>124709</v>
      </c>
      <c r="I53" s="175">
        <v>458436981</v>
      </c>
    </row>
    <row r="54" spans="1:9" x14ac:dyDescent="0.2">
      <c r="A54" s="173" t="s">
        <v>114</v>
      </c>
      <c r="B54" s="174">
        <v>32135</v>
      </c>
      <c r="C54" s="175">
        <v>126616749</v>
      </c>
      <c r="D54" s="174">
        <v>3043</v>
      </c>
      <c r="E54" s="175">
        <v>12638430</v>
      </c>
      <c r="F54" s="174">
        <v>27229</v>
      </c>
      <c r="G54" s="175">
        <v>80131537</v>
      </c>
      <c r="H54" s="174">
        <v>62407</v>
      </c>
      <c r="I54" s="175">
        <v>219386716</v>
      </c>
    </row>
    <row r="55" spans="1:9" x14ac:dyDescent="0.2">
      <c r="A55" s="173" t="s">
        <v>115</v>
      </c>
      <c r="B55" s="174">
        <v>91521</v>
      </c>
      <c r="C55" s="175">
        <v>319709269</v>
      </c>
      <c r="D55" s="174">
        <v>14634</v>
      </c>
      <c r="E55" s="175">
        <v>55340973</v>
      </c>
      <c r="F55" s="174">
        <v>9486</v>
      </c>
      <c r="G55" s="175">
        <v>33308406</v>
      </c>
      <c r="H55" s="174">
        <v>115641</v>
      </c>
      <c r="I55" s="175">
        <v>408358648</v>
      </c>
    </row>
    <row r="56" spans="1:9" x14ac:dyDescent="0.2">
      <c r="A56" s="173" t="s">
        <v>116</v>
      </c>
      <c r="B56" s="174">
        <v>7230</v>
      </c>
      <c r="C56" s="175">
        <v>26423247</v>
      </c>
      <c r="D56" s="174">
        <v>1308</v>
      </c>
      <c r="E56" s="175">
        <v>4459570</v>
      </c>
      <c r="F56" s="174">
        <v>139</v>
      </c>
      <c r="G56" s="175">
        <v>479156</v>
      </c>
      <c r="H56" s="174">
        <v>8677</v>
      </c>
      <c r="I56" s="175">
        <v>31361973</v>
      </c>
    </row>
    <row r="57" spans="1:9" x14ac:dyDescent="0.2">
      <c r="A57" s="173" t="s">
        <v>117</v>
      </c>
      <c r="B57" s="174">
        <v>1250</v>
      </c>
      <c r="C57" s="175">
        <v>4634851</v>
      </c>
      <c r="D57" s="174" t="s">
        <v>236</v>
      </c>
      <c r="E57" s="175" t="s">
        <v>237</v>
      </c>
      <c r="F57" s="174" t="s">
        <v>236</v>
      </c>
      <c r="G57" s="175" t="s">
        <v>237</v>
      </c>
      <c r="H57" s="174">
        <v>1250</v>
      </c>
      <c r="I57" s="175">
        <v>4634851</v>
      </c>
    </row>
    <row r="58" spans="1:9" x14ac:dyDescent="0.2">
      <c r="A58" s="176" t="s">
        <v>118</v>
      </c>
      <c r="B58" s="177" t="s">
        <v>236</v>
      </c>
      <c r="C58" s="178" t="s">
        <v>237</v>
      </c>
      <c r="D58" s="177" t="s">
        <v>236</v>
      </c>
      <c r="E58" s="178" t="s">
        <v>237</v>
      </c>
      <c r="F58" s="177" t="s">
        <v>236</v>
      </c>
      <c r="G58" s="178" t="s">
        <v>237</v>
      </c>
      <c r="H58" s="177" t="s">
        <v>236</v>
      </c>
      <c r="I58" s="178" t="s">
        <v>237</v>
      </c>
    </row>
    <row r="59" spans="1:9" x14ac:dyDescent="0.2">
      <c r="A59" s="173" t="s">
        <v>119</v>
      </c>
      <c r="B59" s="174">
        <v>2759</v>
      </c>
      <c r="C59" s="175">
        <v>10690957</v>
      </c>
      <c r="D59" s="174" t="s">
        <v>236</v>
      </c>
      <c r="E59" s="175" t="s">
        <v>237</v>
      </c>
      <c r="F59" s="174" t="s">
        <v>236</v>
      </c>
      <c r="G59" s="175" t="s">
        <v>237</v>
      </c>
      <c r="H59" s="174">
        <v>2759</v>
      </c>
      <c r="I59" s="175">
        <v>10690957</v>
      </c>
    </row>
    <row r="60" spans="1:9" x14ac:dyDescent="0.2">
      <c r="A60" s="173" t="s">
        <v>120</v>
      </c>
      <c r="B60" s="174">
        <v>4060</v>
      </c>
      <c r="C60" s="175">
        <v>15365007</v>
      </c>
      <c r="D60" s="174">
        <v>68</v>
      </c>
      <c r="E60" s="175">
        <v>319717</v>
      </c>
      <c r="F60" s="174" t="s">
        <v>236</v>
      </c>
      <c r="G60" s="175" t="s">
        <v>237</v>
      </c>
      <c r="H60" s="174">
        <v>4128</v>
      </c>
      <c r="I60" s="175">
        <v>15684724</v>
      </c>
    </row>
    <row r="61" spans="1:9" x14ac:dyDescent="0.2">
      <c r="A61" s="173" t="s">
        <v>121</v>
      </c>
      <c r="B61" s="174">
        <v>1224</v>
      </c>
      <c r="C61" s="175">
        <v>4744217</v>
      </c>
      <c r="D61" s="174" t="s">
        <v>236</v>
      </c>
      <c r="E61" s="175" t="s">
        <v>237</v>
      </c>
      <c r="F61" s="174" t="s">
        <v>236</v>
      </c>
      <c r="G61" s="175" t="s">
        <v>237</v>
      </c>
      <c r="H61" s="174">
        <v>1224</v>
      </c>
      <c r="I61" s="175">
        <v>4744217</v>
      </c>
    </row>
    <row r="62" spans="1:9" x14ac:dyDescent="0.2">
      <c r="A62" s="173" t="s">
        <v>122</v>
      </c>
      <c r="B62" s="174" t="s">
        <v>236</v>
      </c>
      <c r="C62" s="175" t="s">
        <v>237</v>
      </c>
      <c r="D62" s="174" t="s">
        <v>236</v>
      </c>
      <c r="E62" s="175" t="s">
        <v>237</v>
      </c>
      <c r="F62" s="174" t="s">
        <v>236</v>
      </c>
      <c r="G62" s="175" t="s">
        <v>237</v>
      </c>
      <c r="H62" s="174" t="s">
        <v>236</v>
      </c>
      <c r="I62" s="175" t="s">
        <v>237</v>
      </c>
    </row>
    <row r="63" spans="1:9" x14ac:dyDescent="0.2">
      <c r="A63" s="173" t="s">
        <v>238</v>
      </c>
      <c r="B63" s="174">
        <v>1018</v>
      </c>
      <c r="C63" s="175">
        <v>4203383</v>
      </c>
      <c r="D63" s="174" t="s">
        <v>236</v>
      </c>
      <c r="E63" s="175" t="s">
        <v>237</v>
      </c>
      <c r="F63" s="174" t="s">
        <v>236</v>
      </c>
      <c r="G63" s="175" t="s">
        <v>237</v>
      </c>
      <c r="H63" s="174">
        <v>1018</v>
      </c>
      <c r="I63" s="175">
        <v>4203383</v>
      </c>
    </row>
    <row r="64" spans="1:9" x14ac:dyDescent="0.2">
      <c r="A64" s="173" t="s">
        <v>124</v>
      </c>
      <c r="B64" s="174">
        <v>614</v>
      </c>
      <c r="C64" s="175">
        <v>2335777</v>
      </c>
      <c r="D64" s="174" t="s">
        <v>236</v>
      </c>
      <c r="E64" s="175" t="s">
        <v>237</v>
      </c>
      <c r="F64" s="174" t="s">
        <v>236</v>
      </c>
      <c r="G64" s="175" t="s">
        <v>237</v>
      </c>
      <c r="H64" s="174">
        <v>614</v>
      </c>
      <c r="I64" s="175">
        <v>2335777</v>
      </c>
    </row>
    <row r="65" spans="1:9" x14ac:dyDescent="0.2">
      <c r="A65" s="173" t="s">
        <v>125</v>
      </c>
      <c r="B65" s="174">
        <v>1274</v>
      </c>
      <c r="C65" s="175">
        <v>5332312</v>
      </c>
      <c r="D65" s="174" t="s">
        <v>236</v>
      </c>
      <c r="E65" s="175" t="s">
        <v>237</v>
      </c>
      <c r="F65" s="174" t="s">
        <v>236</v>
      </c>
      <c r="G65" s="175" t="s">
        <v>237</v>
      </c>
      <c r="H65" s="174">
        <v>1274</v>
      </c>
      <c r="I65" s="175">
        <v>5332312</v>
      </c>
    </row>
    <row r="66" spans="1:9" x14ac:dyDescent="0.2">
      <c r="A66" s="173" t="s">
        <v>239</v>
      </c>
      <c r="B66" s="174" t="s">
        <v>236</v>
      </c>
      <c r="C66" s="175" t="s">
        <v>237</v>
      </c>
      <c r="D66" s="174" t="s">
        <v>236</v>
      </c>
      <c r="E66" s="175" t="s">
        <v>237</v>
      </c>
      <c r="F66" s="174" t="s">
        <v>236</v>
      </c>
      <c r="G66" s="175" t="s">
        <v>237</v>
      </c>
      <c r="H66" s="174" t="s">
        <v>236</v>
      </c>
      <c r="I66" s="175" t="s">
        <v>237</v>
      </c>
    </row>
    <row r="67" spans="1:9" x14ac:dyDescent="0.2">
      <c r="A67" s="179" t="s">
        <v>127</v>
      </c>
      <c r="B67" s="180">
        <v>5595245</v>
      </c>
      <c r="C67" s="181">
        <v>20429768940</v>
      </c>
      <c r="D67" s="180">
        <v>1203668</v>
      </c>
      <c r="E67" s="181">
        <v>4744155863</v>
      </c>
      <c r="F67" s="180">
        <v>1516620</v>
      </c>
      <c r="G67" s="181">
        <v>5452544436</v>
      </c>
      <c r="H67" s="180">
        <v>8315533</v>
      </c>
      <c r="I67" s="181">
        <v>30626469239</v>
      </c>
    </row>
    <row r="68" spans="1:9" x14ac:dyDescent="0.2">
      <c r="A68" s="169"/>
      <c r="B68" s="169"/>
      <c r="C68" s="169"/>
      <c r="D68" s="169"/>
      <c r="E68" s="169"/>
      <c r="F68" s="169"/>
      <c r="G68" s="169"/>
      <c r="H68" s="169"/>
      <c r="I68" s="169"/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4682-0E10-4358-89CD-E805665EA935}">
  <dimension ref="A1:I68"/>
  <sheetViews>
    <sheetView workbookViewId="0">
      <selection sqref="A1:XFD1048576"/>
    </sheetView>
  </sheetViews>
  <sheetFormatPr defaultRowHeight="12.75" x14ac:dyDescent="0.2"/>
  <cols>
    <col min="1" max="1" width="28.5703125" bestFit="1" customWidth="1"/>
    <col min="3" max="3" width="14.42578125" bestFit="1" customWidth="1"/>
    <col min="5" max="5" width="13.42578125" bestFit="1" customWidth="1"/>
    <col min="7" max="7" width="13.42578125" bestFit="1" customWidth="1"/>
    <col min="9" max="9" width="14.42578125" bestFit="1" customWidth="1"/>
  </cols>
  <sheetData>
    <row r="1" spans="1:9" ht="40.5" customHeight="1" x14ac:dyDescent="0.2">
      <c r="A1" s="227" t="s">
        <v>250</v>
      </c>
      <c r="B1" s="227"/>
      <c r="C1" s="227"/>
      <c r="D1" s="227"/>
      <c r="E1" s="227"/>
      <c r="F1" s="227"/>
      <c r="G1" s="227"/>
      <c r="H1" s="227"/>
      <c r="I1" s="227"/>
    </row>
    <row r="2" spans="1:9" x14ac:dyDescent="0.2">
      <c r="A2" s="185"/>
      <c r="B2" s="185"/>
      <c r="C2" s="185"/>
      <c r="D2" s="185"/>
      <c r="E2" s="185"/>
      <c r="F2" s="185"/>
      <c r="G2" s="185"/>
      <c r="H2" s="185"/>
      <c r="I2" s="185"/>
    </row>
    <row r="3" spans="1:9" ht="12.75" customHeight="1" x14ac:dyDescent="0.2">
      <c r="A3" s="186"/>
      <c r="B3" s="228" t="s">
        <v>59</v>
      </c>
      <c r="C3" s="228"/>
      <c r="D3" s="228" t="s">
        <v>60</v>
      </c>
      <c r="E3" s="228"/>
      <c r="F3" s="228" t="s">
        <v>61</v>
      </c>
      <c r="G3" s="228"/>
      <c r="H3" s="229" t="s">
        <v>127</v>
      </c>
      <c r="I3" s="229"/>
    </row>
    <row r="4" spans="1:9" ht="38.25" x14ac:dyDescent="0.2">
      <c r="A4" s="187"/>
      <c r="B4" s="188" t="s">
        <v>234</v>
      </c>
      <c r="C4" s="188" t="s">
        <v>235</v>
      </c>
      <c r="D4" s="188" t="s">
        <v>234</v>
      </c>
      <c r="E4" s="188" t="s">
        <v>235</v>
      </c>
      <c r="F4" s="188" t="s">
        <v>234</v>
      </c>
      <c r="G4" s="188" t="s">
        <v>235</v>
      </c>
      <c r="H4" s="188" t="s">
        <v>234</v>
      </c>
      <c r="I4" s="188" t="s">
        <v>235</v>
      </c>
    </row>
    <row r="5" spans="1:9" x14ac:dyDescent="0.2">
      <c r="A5" s="189" t="s">
        <v>65</v>
      </c>
      <c r="B5" s="190">
        <v>92460</v>
      </c>
      <c r="C5" s="191">
        <v>353783135</v>
      </c>
      <c r="D5" s="190">
        <v>11608</v>
      </c>
      <c r="E5" s="191">
        <v>49399185</v>
      </c>
      <c r="F5" s="190">
        <v>30931</v>
      </c>
      <c r="G5" s="191">
        <v>108335075</v>
      </c>
      <c r="H5" s="190">
        <v>134999</v>
      </c>
      <c r="I5" s="191">
        <v>511517395</v>
      </c>
    </row>
    <row r="6" spans="1:9" x14ac:dyDescent="0.2">
      <c r="A6" s="189" t="s">
        <v>66</v>
      </c>
      <c r="B6" s="190">
        <v>6574</v>
      </c>
      <c r="C6" s="191">
        <v>21949893</v>
      </c>
      <c r="D6" s="190">
        <v>209</v>
      </c>
      <c r="E6" s="191">
        <v>771889</v>
      </c>
      <c r="F6" s="190">
        <v>4209</v>
      </c>
      <c r="G6" s="191">
        <v>14536933</v>
      </c>
      <c r="H6" s="190">
        <v>10992</v>
      </c>
      <c r="I6" s="191">
        <v>37258715</v>
      </c>
    </row>
    <row r="7" spans="1:9" x14ac:dyDescent="0.2">
      <c r="A7" s="189" t="s">
        <v>67</v>
      </c>
      <c r="B7" s="190">
        <v>120455</v>
      </c>
      <c r="C7" s="191">
        <v>434050128</v>
      </c>
      <c r="D7" s="190">
        <v>668</v>
      </c>
      <c r="E7" s="191">
        <v>2694939</v>
      </c>
      <c r="F7" s="190">
        <v>189442</v>
      </c>
      <c r="G7" s="191">
        <v>708287377</v>
      </c>
      <c r="H7" s="190">
        <v>310565</v>
      </c>
      <c r="I7" s="191">
        <v>1145032444</v>
      </c>
    </row>
    <row r="8" spans="1:9" x14ac:dyDescent="0.2">
      <c r="A8" s="189" t="s">
        <v>68</v>
      </c>
      <c r="B8" s="190">
        <v>60504</v>
      </c>
      <c r="C8" s="191">
        <v>235754392</v>
      </c>
      <c r="D8" s="190">
        <v>6191</v>
      </c>
      <c r="E8" s="191">
        <v>25617169</v>
      </c>
      <c r="F8" s="190">
        <v>2643</v>
      </c>
      <c r="G8" s="191">
        <v>9606674</v>
      </c>
      <c r="H8" s="190">
        <v>69338</v>
      </c>
      <c r="I8" s="191">
        <v>270978235</v>
      </c>
    </row>
    <row r="9" spans="1:9" x14ac:dyDescent="0.2">
      <c r="A9" s="189" t="s">
        <v>69</v>
      </c>
      <c r="B9" s="190">
        <v>769538</v>
      </c>
      <c r="C9" s="191">
        <v>2954770086</v>
      </c>
      <c r="D9" s="190">
        <v>61059</v>
      </c>
      <c r="E9" s="191">
        <v>248436977</v>
      </c>
      <c r="F9" s="190">
        <v>154734</v>
      </c>
      <c r="G9" s="191">
        <v>575365317</v>
      </c>
      <c r="H9" s="190">
        <v>985331</v>
      </c>
      <c r="I9" s="191">
        <v>3778572380</v>
      </c>
    </row>
    <row r="10" spans="1:9" x14ac:dyDescent="0.2">
      <c r="A10" s="192" t="s">
        <v>70</v>
      </c>
      <c r="B10" s="193">
        <v>76696</v>
      </c>
      <c r="C10" s="194">
        <v>267153842</v>
      </c>
      <c r="D10" s="193">
        <v>6628</v>
      </c>
      <c r="E10" s="194">
        <v>23615721</v>
      </c>
      <c r="F10" s="193">
        <v>36942</v>
      </c>
      <c r="G10" s="194">
        <v>127381591</v>
      </c>
      <c r="H10" s="193">
        <v>120266</v>
      </c>
      <c r="I10" s="194">
        <v>418151154</v>
      </c>
    </row>
    <row r="11" spans="1:9" x14ac:dyDescent="0.2">
      <c r="A11" s="189" t="s">
        <v>71</v>
      </c>
      <c r="B11" s="190">
        <v>40893</v>
      </c>
      <c r="C11" s="191">
        <v>142233299</v>
      </c>
      <c r="D11" s="190">
        <v>13114</v>
      </c>
      <c r="E11" s="191">
        <v>51346263</v>
      </c>
      <c r="F11" s="190">
        <v>22294</v>
      </c>
      <c r="G11" s="191">
        <v>70715814</v>
      </c>
      <c r="H11" s="190">
        <v>76301</v>
      </c>
      <c r="I11" s="191">
        <v>264295376</v>
      </c>
    </row>
    <row r="12" spans="1:9" x14ac:dyDescent="0.2">
      <c r="A12" s="189" t="s">
        <v>72</v>
      </c>
      <c r="B12" s="190">
        <v>11566</v>
      </c>
      <c r="C12" s="191">
        <v>40576525</v>
      </c>
      <c r="D12" s="190">
        <v>4825</v>
      </c>
      <c r="E12" s="191">
        <v>17966039</v>
      </c>
      <c r="F12" s="190">
        <v>1016</v>
      </c>
      <c r="G12" s="191">
        <v>3621136</v>
      </c>
      <c r="H12" s="190">
        <v>17407</v>
      </c>
      <c r="I12" s="191">
        <v>62163700</v>
      </c>
    </row>
    <row r="13" spans="1:9" x14ac:dyDescent="0.2">
      <c r="A13" s="189" t="s">
        <v>73</v>
      </c>
      <c r="B13" s="190">
        <v>2339</v>
      </c>
      <c r="C13" s="191">
        <v>8098718</v>
      </c>
      <c r="D13" s="190">
        <v>9366</v>
      </c>
      <c r="E13" s="191">
        <v>40409520</v>
      </c>
      <c r="F13" s="190">
        <v>25999</v>
      </c>
      <c r="G13" s="191">
        <v>87769989</v>
      </c>
      <c r="H13" s="190">
        <v>37704</v>
      </c>
      <c r="I13" s="191">
        <v>136278227</v>
      </c>
    </row>
    <row r="14" spans="1:9" x14ac:dyDescent="0.2">
      <c r="A14" s="189" t="s">
        <v>74</v>
      </c>
      <c r="B14" s="190">
        <v>353538</v>
      </c>
      <c r="C14" s="191">
        <v>1254094793</v>
      </c>
      <c r="D14" s="190">
        <v>97609</v>
      </c>
      <c r="E14" s="191">
        <v>390808716</v>
      </c>
      <c r="F14" s="190">
        <v>66115</v>
      </c>
      <c r="G14" s="191">
        <v>246267797</v>
      </c>
      <c r="H14" s="190">
        <v>517262</v>
      </c>
      <c r="I14" s="191">
        <v>1891171306</v>
      </c>
    </row>
    <row r="15" spans="1:9" x14ac:dyDescent="0.2">
      <c r="A15" s="189" t="s">
        <v>75</v>
      </c>
      <c r="B15" s="190">
        <v>201346</v>
      </c>
      <c r="C15" s="191">
        <v>693527547</v>
      </c>
      <c r="D15" s="190">
        <v>20817</v>
      </c>
      <c r="E15" s="191">
        <v>87390130</v>
      </c>
      <c r="F15" s="190">
        <v>26936</v>
      </c>
      <c r="G15" s="191">
        <v>95835053</v>
      </c>
      <c r="H15" s="190">
        <v>249099</v>
      </c>
      <c r="I15" s="191">
        <v>876752730</v>
      </c>
    </row>
    <row r="16" spans="1:9" x14ac:dyDescent="0.2">
      <c r="A16" s="192" t="s">
        <v>76</v>
      </c>
      <c r="B16" s="193">
        <v>16329</v>
      </c>
      <c r="C16" s="194">
        <v>61390550</v>
      </c>
      <c r="D16" s="193">
        <v>2993</v>
      </c>
      <c r="E16" s="194">
        <v>11994261</v>
      </c>
      <c r="F16" s="193">
        <v>842</v>
      </c>
      <c r="G16" s="194">
        <v>2931176</v>
      </c>
      <c r="H16" s="193">
        <v>20164</v>
      </c>
      <c r="I16" s="194">
        <v>76315987</v>
      </c>
    </row>
    <row r="17" spans="1:9" x14ac:dyDescent="0.2">
      <c r="A17" s="189" t="s">
        <v>77</v>
      </c>
      <c r="B17" s="190">
        <v>25449</v>
      </c>
      <c r="C17" s="191">
        <v>92895861</v>
      </c>
      <c r="D17" s="190">
        <v>16734</v>
      </c>
      <c r="E17" s="191">
        <v>66650304</v>
      </c>
      <c r="F17" s="190">
        <v>2901</v>
      </c>
      <c r="G17" s="191">
        <v>10951375</v>
      </c>
      <c r="H17" s="190">
        <v>45084</v>
      </c>
      <c r="I17" s="191">
        <v>170497540</v>
      </c>
    </row>
    <row r="18" spans="1:9" x14ac:dyDescent="0.2">
      <c r="A18" s="189" t="s">
        <v>78</v>
      </c>
      <c r="B18" s="190">
        <v>160760</v>
      </c>
      <c r="C18" s="191">
        <v>579186382</v>
      </c>
      <c r="D18" s="190">
        <v>48034</v>
      </c>
      <c r="E18" s="191">
        <v>195622296</v>
      </c>
      <c r="F18" s="190">
        <v>90358</v>
      </c>
      <c r="G18" s="191">
        <v>316713768</v>
      </c>
      <c r="H18" s="190">
        <v>299152</v>
      </c>
      <c r="I18" s="191">
        <v>1091522446</v>
      </c>
    </row>
    <row r="19" spans="1:9" x14ac:dyDescent="0.2">
      <c r="A19" s="189" t="s">
        <v>79</v>
      </c>
      <c r="B19" s="190">
        <v>98421</v>
      </c>
      <c r="C19" s="191">
        <v>352950627</v>
      </c>
      <c r="D19" s="190">
        <v>25829</v>
      </c>
      <c r="E19" s="191">
        <v>98657456</v>
      </c>
      <c r="F19" s="190">
        <v>65872</v>
      </c>
      <c r="G19" s="191">
        <v>235040478</v>
      </c>
      <c r="H19" s="190">
        <v>190122</v>
      </c>
      <c r="I19" s="191">
        <v>686648561</v>
      </c>
    </row>
    <row r="20" spans="1:9" x14ac:dyDescent="0.2">
      <c r="A20" s="189" t="s">
        <v>80</v>
      </c>
      <c r="B20" s="190">
        <v>45238</v>
      </c>
      <c r="C20" s="191">
        <v>162762583</v>
      </c>
      <c r="D20" s="190">
        <v>14757</v>
      </c>
      <c r="E20" s="191">
        <v>57775012</v>
      </c>
      <c r="F20" s="190">
        <v>37093</v>
      </c>
      <c r="G20" s="191">
        <v>123389215</v>
      </c>
      <c r="H20" s="190">
        <v>97088</v>
      </c>
      <c r="I20" s="191">
        <v>343926810</v>
      </c>
    </row>
    <row r="21" spans="1:9" x14ac:dyDescent="0.2">
      <c r="A21" s="189" t="s">
        <v>81</v>
      </c>
      <c r="B21" s="190">
        <v>49696</v>
      </c>
      <c r="C21" s="191">
        <v>181488767</v>
      </c>
      <c r="D21" s="190">
        <v>10111</v>
      </c>
      <c r="E21" s="191">
        <v>38751122</v>
      </c>
      <c r="F21" s="190">
        <v>3970</v>
      </c>
      <c r="G21" s="191">
        <v>14358054</v>
      </c>
      <c r="H21" s="190">
        <v>63777</v>
      </c>
      <c r="I21" s="191">
        <v>234597943</v>
      </c>
    </row>
    <row r="22" spans="1:9" x14ac:dyDescent="0.2">
      <c r="A22" s="192" t="s">
        <v>82</v>
      </c>
      <c r="B22" s="193">
        <v>76278</v>
      </c>
      <c r="C22" s="194">
        <v>285718778</v>
      </c>
      <c r="D22" s="193">
        <v>12168</v>
      </c>
      <c r="E22" s="194">
        <v>50912254</v>
      </c>
      <c r="F22" s="193">
        <v>10634</v>
      </c>
      <c r="G22" s="194">
        <v>35945180</v>
      </c>
      <c r="H22" s="193">
        <v>99080</v>
      </c>
      <c r="I22" s="194">
        <v>372576212</v>
      </c>
    </row>
    <row r="23" spans="1:9" x14ac:dyDescent="0.2">
      <c r="A23" s="189" t="s">
        <v>83</v>
      </c>
      <c r="B23" s="190">
        <v>81015</v>
      </c>
      <c r="C23" s="191">
        <v>315822961</v>
      </c>
      <c r="D23" s="190">
        <v>6085</v>
      </c>
      <c r="E23" s="191">
        <v>25755562</v>
      </c>
      <c r="F23" s="190">
        <v>15313</v>
      </c>
      <c r="G23" s="191">
        <v>53576022</v>
      </c>
      <c r="H23" s="190">
        <v>102413</v>
      </c>
      <c r="I23" s="191">
        <v>395154545</v>
      </c>
    </row>
    <row r="24" spans="1:9" x14ac:dyDescent="0.2">
      <c r="A24" s="189" t="s">
        <v>84</v>
      </c>
      <c r="B24" s="190">
        <v>19268</v>
      </c>
      <c r="C24" s="191">
        <v>71992133</v>
      </c>
      <c r="D24" s="190">
        <v>3920</v>
      </c>
      <c r="E24" s="191">
        <v>16123282</v>
      </c>
      <c r="F24" s="190">
        <v>2964</v>
      </c>
      <c r="G24" s="191">
        <v>9833085</v>
      </c>
      <c r="H24" s="190">
        <v>26152</v>
      </c>
      <c r="I24" s="191">
        <v>97948500</v>
      </c>
    </row>
    <row r="25" spans="1:9" x14ac:dyDescent="0.2">
      <c r="A25" s="189" t="s">
        <v>85</v>
      </c>
      <c r="B25" s="190">
        <v>93222</v>
      </c>
      <c r="C25" s="191">
        <v>316755808</v>
      </c>
      <c r="D25" s="190">
        <v>6010</v>
      </c>
      <c r="E25" s="191">
        <v>25823118</v>
      </c>
      <c r="F25" s="190">
        <v>10954</v>
      </c>
      <c r="G25" s="191">
        <v>36757570</v>
      </c>
      <c r="H25" s="190">
        <v>110186</v>
      </c>
      <c r="I25" s="191">
        <v>379336496</v>
      </c>
    </row>
    <row r="26" spans="1:9" x14ac:dyDescent="0.2">
      <c r="A26" s="189" t="s">
        <v>86</v>
      </c>
      <c r="B26" s="190">
        <v>81485</v>
      </c>
      <c r="C26" s="191">
        <v>290675228</v>
      </c>
      <c r="D26" s="190">
        <v>39452</v>
      </c>
      <c r="E26" s="191">
        <v>161440005</v>
      </c>
      <c r="F26" s="190">
        <v>6815</v>
      </c>
      <c r="G26" s="191">
        <v>23672517</v>
      </c>
      <c r="H26" s="190">
        <v>127752</v>
      </c>
      <c r="I26" s="191">
        <v>475787750</v>
      </c>
    </row>
    <row r="27" spans="1:9" x14ac:dyDescent="0.2">
      <c r="A27" s="189" t="s">
        <v>87</v>
      </c>
      <c r="B27" s="190">
        <v>169389</v>
      </c>
      <c r="C27" s="191">
        <v>603912102</v>
      </c>
      <c r="D27" s="190">
        <v>38196</v>
      </c>
      <c r="E27" s="191">
        <v>129754453</v>
      </c>
      <c r="F27" s="190">
        <v>16179</v>
      </c>
      <c r="G27" s="191">
        <v>56453882</v>
      </c>
      <c r="H27" s="190">
        <v>223764</v>
      </c>
      <c r="I27" s="191">
        <v>790120437</v>
      </c>
    </row>
    <row r="28" spans="1:9" x14ac:dyDescent="0.2">
      <c r="A28" s="192" t="s">
        <v>88</v>
      </c>
      <c r="B28" s="193">
        <v>81931</v>
      </c>
      <c r="C28" s="194">
        <v>282521439</v>
      </c>
      <c r="D28" s="193">
        <v>14303</v>
      </c>
      <c r="E28" s="194">
        <v>55833319</v>
      </c>
      <c r="F28" s="193">
        <v>36272</v>
      </c>
      <c r="G28" s="194">
        <v>112364137</v>
      </c>
      <c r="H28" s="193">
        <v>132506</v>
      </c>
      <c r="I28" s="194">
        <v>450718895</v>
      </c>
    </row>
    <row r="29" spans="1:9" x14ac:dyDescent="0.2">
      <c r="A29" s="189" t="s">
        <v>89</v>
      </c>
      <c r="B29" s="190">
        <v>73431</v>
      </c>
      <c r="C29" s="191">
        <v>305469004</v>
      </c>
      <c r="D29" s="190">
        <v>6110</v>
      </c>
      <c r="E29" s="191">
        <v>25849764</v>
      </c>
      <c r="F29" s="190">
        <v>1088</v>
      </c>
      <c r="G29" s="191">
        <v>4204737</v>
      </c>
      <c r="H29" s="190">
        <v>80629</v>
      </c>
      <c r="I29" s="191">
        <v>335523505</v>
      </c>
    </row>
    <row r="30" spans="1:9" x14ac:dyDescent="0.2">
      <c r="A30" s="189" t="s">
        <v>90</v>
      </c>
      <c r="B30" s="190">
        <v>84951</v>
      </c>
      <c r="C30" s="191">
        <v>306182036</v>
      </c>
      <c r="D30" s="190">
        <v>39167</v>
      </c>
      <c r="E30" s="191">
        <v>137489822</v>
      </c>
      <c r="F30" s="190">
        <v>20618</v>
      </c>
      <c r="G30" s="191">
        <v>76830421</v>
      </c>
      <c r="H30" s="190">
        <v>144736</v>
      </c>
      <c r="I30" s="191">
        <v>520502279</v>
      </c>
    </row>
    <row r="31" spans="1:9" x14ac:dyDescent="0.2">
      <c r="A31" s="189" t="s">
        <v>91</v>
      </c>
      <c r="B31" s="190">
        <v>15270</v>
      </c>
      <c r="C31" s="191">
        <v>58429437</v>
      </c>
      <c r="D31" s="190">
        <v>1331</v>
      </c>
      <c r="E31" s="191">
        <v>5347596</v>
      </c>
      <c r="F31" s="190">
        <v>394</v>
      </c>
      <c r="G31" s="191">
        <v>1567845</v>
      </c>
      <c r="H31" s="190">
        <v>16995</v>
      </c>
      <c r="I31" s="191">
        <v>65344878</v>
      </c>
    </row>
    <row r="32" spans="1:9" x14ac:dyDescent="0.2">
      <c r="A32" s="189" t="s">
        <v>92</v>
      </c>
      <c r="B32" s="190">
        <v>27603</v>
      </c>
      <c r="C32" s="191">
        <v>95117926</v>
      </c>
      <c r="D32" s="190">
        <v>7578</v>
      </c>
      <c r="E32" s="191">
        <v>28174050</v>
      </c>
      <c r="F32" s="190">
        <v>1929</v>
      </c>
      <c r="G32" s="191">
        <v>7244158</v>
      </c>
      <c r="H32" s="190">
        <v>37110</v>
      </c>
      <c r="I32" s="191">
        <v>130536134</v>
      </c>
    </row>
    <row r="33" spans="1:9" x14ac:dyDescent="0.2">
      <c r="A33" s="189" t="s">
        <v>93</v>
      </c>
      <c r="B33" s="190">
        <v>35198</v>
      </c>
      <c r="C33" s="191">
        <v>122407760</v>
      </c>
      <c r="D33" s="190">
        <v>897</v>
      </c>
      <c r="E33" s="191">
        <v>3373462</v>
      </c>
      <c r="F33" s="190">
        <v>3517</v>
      </c>
      <c r="G33" s="191">
        <v>12231158</v>
      </c>
      <c r="H33" s="190">
        <v>39612</v>
      </c>
      <c r="I33" s="191">
        <v>138012380</v>
      </c>
    </row>
    <row r="34" spans="1:9" x14ac:dyDescent="0.2">
      <c r="A34" s="192" t="s">
        <v>94</v>
      </c>
      <c r="B34" s="193">
        <v>12383</v>
      </c>
      <c r="C34" s="194">
        <v>43825161</v>
      </c>
      <c r="D34" s="193">
        <v>37952</v>
      </c>
      <c r="E34" s="194">
        <v>87635246</v>
      </c>
      <c r="F34" s="193">
        <v>1098</v>
      </c>
      <c r="G34" s="194">
        <v>3884407</v>
      </c>
      <c r="H34" s="193">
        <v>51433</v>
      </c>
      <c r="I34" s="194">
        <v>135344814</v>
      </c>
    </row>
    <row r="35" spans="1:9" x14ac:dyDescent="0.2">
      <c r="A35" s="189" t="s">
        <v>95</v>
      </c>
      <c r="B35" s="190">
        <v>122269</v>
      </c>
      <c r="C35" s="191">
        <v>473474886</v>
      </c>
      <c r="D35" s="190">
        <v>18136</v>
      </c>
      <c r="E35" s="191">
        <v>79993399</v>
      </c>
      <c r="F35" s="190">
        <v>23373</v>
      </c>
      <c r="G35" s="191">
        <v>82396112</v>
      </c>
      <c r="H35" s="190">
        <v>163778</v>
      </c>
      <c r="I35" s="191">
        <v>635864397</v>
      </c>
    </row>
    <row r="36" spans="1:9" x14ac:dyDescent="0.2">
      <c r="A36" s="189" t="s">
        <v>96</v>
      </c>
      <c r="B36" s="190">
        <v>47284</v>
      </c>
      <c r="C36" s="191">
        <v>170000601</v>
      </c>
      <c r="D36" s="190">
        <v>355</v>
      </c>
      <c r="E36" s="191">
        <v>1525144</v>
      </c>
      <c r="F36" s="190">
        <v>2129</v>
      </c>
      <c r="G36" s="191">
        <v>8072975</v>
      </c>
      <c r="H36" s="190">
        <v>49768</v>
      </c>
      <c r="I36" s="191">
        <v>179598720</v>
      </c>
    </row>
    <row r="37" spans="1:9" x14ac:dyDescent="0.2">
      <c r="A37" s="189" t="s">
        <v>97</v>
      </c>
      <c r="B37" s="190">
        <v>297825</v>
      </c>
      <c r="C37" s="191">
        <v>1217519400</v>
      </c>
      <c r="D37" s="190">
        <v>109767</v>
      </c>
      <c r="E37" s="191">
        <v>472615016</v>
      </c>
      <c r="F37" s="190">
        <v>64279</v>
      </c>
      <c r="G37" s="191">
        <v>246614361</v>
      </c>
      <c r="H37" s="190">
        <v>471871</v>
      </c>
      <c r="I37" s="191">
        <v>1936748777</v>
      </c>
    </row>
    <row r="38" spans="1:9" x14ac:dyDescent="0.2">
      <c r="A38" s="189" t="s">
        <v>98</v>
      </c>
      <c r="B38" s="190">
        <v>186309</v>
      </c>
      <c r="C38" s="191">
        <v>692659894</v>
      </c>
      <c r="D38" s="190">
        <v>27399</v>
      </c>
      <c r="E38" s="191">
        <v>115926076</v>
      </c>
      <c r="F38" s="190">
        <v>6377</v>
      </c>
      <c r="G38" s="191">
        <v>22753836</v>
      </c>
      <c r="H38" s="190">
        <v>220085</v>
      </c>
      <c r="I38" s="191">
        <v>831339806</v>
      </c>
    </row>
    <row r="39" spans="1:9" x14ac:dyDescent="0.2">
      <c r="A39" s="189" t="s">
        <v>99</v>
      </c>
      <c r="B39" s="190">
        <v>9050</v>
      </c>
      <c r="C39" s="191">
        <v>33913409</v>
      </c>
      <c r="D39" s="190">
        <v>1649</v>
      </c>
      <c r="E39" s="191">
        <v>6480052</v>
      </c>
      <c r="F39" s="190">
        <v>241</v>
      </c>
      <c r="G39" s="191">
        <v>932662</v>
      </c>
      <c r="H39" s="190">
        <v>10940</v>
      </c>
      <c r="I39" s="191">
        <v>41326123</v>
      </c>
    </row>
    <row r="40" spans="1:9" x14ac:dyDescent="0.2">
      <c r="A40" s="192" t="s">
        <v>100</v>
      </c>
      <c r="B40" s="193">
        <v>164840</v>
      </c>
      <c r="C40" s="194">
        <v>586673672</v>
      </c>
      <c r="D40" s="193">
        <v>36542</v>
      </c>
      <c r="E40" s="194">
        <v>141156629</v>
      </c>
      <c r="F40" s="193">
        <v>20112</v>
      </c>
      <c r="G40" s="194">
        <v>72926794</v>
      </c>
      <c r="H40" s="193">
        <v>221494</v>
      </c>
      <c r="I40" s="194">
        <v>800757095</v>
      </c>
    </row>
    <row r="41" spans="1:9" x14ac:dyDescent="0.2">
      <c r="A41" s="189" t="s">
        <v>101</v>
      </c>
      <c r="B41" s="190">
        <v>65564</v>
      </c>
      <c r="C41" s="191">
        <v>242144752</v>
      </c>
      <c r="D41" s="190">
        <v>7696</v>
      </c>
      <c r="E41" s="191">
        <v>30954879</v>
      </c>
      <c r="F41" s="190">
        <v>11005</v>
      </c>
      <c r="G41" s="191">
        <v>40431083</v>
      </c>
      <c r="H41" s="190">
        <v>84265</v>
      </c>
      <c r="I41" s="191">
        <v>313530714</v>
      </c>
    </row>
    <row r="42" spans="1:9" x14ac:dyDescent="0.2">
      <c r="A42" s="189" t="s">
        <v>102</v>
      </c>
      <c r="B42" s="190">
        <v>73780</v>
      </c>
      <c r="C42" s="191">
        <v>262379280</v>
      </c>
      <c r="D42" s="190">
        <v>7551</v>
      </c>
      <c r="E42" s="191">
        <v>30000259</v>
      </c>
      <c r="F42" s="190">
        <v>7486</v>
      </c>
      <c r="G42" s="191">
        <v>27857840</v>
      </c>
      <c r="H42" s="190">
        <v>88817</v>
      </c>
      <c r="I42" s="191">
        <v>320237379</v>
      </c>
    </row>
    <row r="43" spans="1:9" x14ac:dyDescent="0.2">
      <c r="A43" s="189" t="s">
        <v>103</v>
      </c>
      <c r="B43" s="190">
        <v>129488</v>
      </c>
      <c r="C43" s="191">
        <v>466514250</v>
      </c>
      <c r="D43" s="190">
        <v>68712</v>
      </c>
      <c r="E43" s="191">
        <v>278555952</v>
      </c>
      <c r="F43" s="190">
        <v>40919</v>
      </c>
      <c r="G43" s="191">
        <v>143550896</v>
      </c>
      <c r="H43" s="190">
        <v>239119</v>
      </c>
      <c r="I43" s="191">
        <v>888621098</v>
      </c>
    </row>
    <row r="44" spans="1:9" x14ac:dyDescent="0.2">
      <c r="A44" s="189" t="s">
        <v>104</v>
      </c>
      <c r="B44" s="190">
        <v>40914</v>
      </c>
      <c r="C44" s="191">
        <v>198584627</v>
      </c>
      <c r="D44" s="190">
        <v>97129</v>
      </c>
      <c r="E44" s="191">
        <v>422952352</v>
      </c>
      <c r="F44" s="190">
        <v>69083</v>
      </c>
      <c r="G44" s="191">
        <v>271767190</v>
      </c>
      <c r="H44" s="190">
        <v>207126</v>
      </c>
      <c r="I44" s="191">
        <v>893304169</v>
      </c>
    </row>
    <row r="45" spans="1:9" x14ac:dyDescent="0.2">
      <c r="A45" s="189" t="s">
        <v>105</v>
      </c>
      <c r="B45" s="190">
        <v>15894</v>
      </c>
      <c r="C45" s="191">
        <v>54072914</v>
      </c>
      <c r="D45" s="190">
        <v>12069</v>
      </c>
      <c r="E45" s="191">
        <v>48436539</v>
      </c>
      <c r="F45" s="190">
        <v>1371</v>
      </c>
      <c r="G45" s="191">
        <v>4329389</v>
      </c>
      <c r="H45" s="190">
        <v>29334</v>
      </c>
      <c r="I45" s="191">
        <v>106838842</v>
      </c>
    </row>
    <row r="46" spans="1:9" x14ac:dyDescent="0.2">
      <c r="A46" s="192" t="s">
        <v>106</v>
      </c>
      <c r="B46" s="193">
        <v>80575</v>
      </c>
      <c r="C46" s="194">
        <v>297319358</v>
      </c>
      <c r="D46" s="193">
        <v>15663</v>
      </c>
      <c r="E46" s="194">
        <v>65890730</v>
      </c>
      <c r="F46" s="193">
        <v>3488</v>
      </c>
      <c r="G46" s="194">
        <v>12850825</v>
      </c>
      <c r="H46" s="193">
        <v>99726</v>
      </c>
      <c r="I46" s="194">
        <v>376060913</v>
      </c>
    </row>
    <row r="47" spans="1:9" x14ac:dyDescent="0.2">
      <c r="A47" s="189" t="s">
        <v>107</v>
      </c>
      <c r="B47" s="190">
        <v>11883</v>
      </c>
      <c r="C47" s="191">
        <v>44927546</v>
      </c>
      <c r="D47" s="190">
        <v>1701</v>
      </c>
      <c r="E47" s="191">
        <v>6213311</v>
      </c>
      <c r="F47" s="190">
        <v>8010</v>
      </c>
      <c r="G47" s="191">
        <v>23895935</v>
      </c>
      <c r="H47" s="190">
        <v>21594</v>
      </c>
      <c r="I47" s="191">
        <v>75036792</v>
      </c>
    </row>
    <row r="48" spans="1:9" x14ac:dyDescent="0.2">
      <c r="A48" s="189" t="s">
        <v>108</v>
      </c>
      <c r="B48" s="190">
        <v>98410</v>
      </c>
      <c r="C48" s="191">
        <v>371864447</v>
      </c>
      <c r="D48" s="190">
        <v>23812</v>
      </c>
      <c r="E48" s="191">
        <v>99334637</v>
      </c>
      <c r="F48" s="190">
        <v>17627</v>
      </c>
      <c r="G48" s="191">
        <v>65148071</v>
      </c>
      <c r="H48" s="190">
        <v>139849</v>
      </c>
      <c r="I48" s="191">
        <v>536347155</v>
      </c>
    </row>
    <row r="49" spans="1:9" x14ac:dyDescent="0.2">
      <c r="A49" s="189" t="s">
        <v>109</v>
      </c>
      <c r="B49" s="190">
        <v>472994</v>
      </c>
      <c r="C49" s="191">
        <v>1749123589</v>
      </c>
      <c r="D49" s="190">
        <v>43162</v>
      </c>
      <c r="E49" s="191">
        <v>171748738</v>
      </c>
      <c r="F49" s="190">
        <v>58720</v>
      </c>
      <c r="G49" s="191">
        <v>223182235</v>
      </c>
      <c r="H49" s="190">
        <v>574876</v>
      </c>
      <c r="I49" s="191">
        <v>2144054562</v>
      </c>
    </row>
    <row r="50" spans="1:9" x14ac:dyDescent="0.2">
      <c r="A50" s="189" t="s">
        <v>110</v>
      </c>
      <c r="B50" s="190">
        <v>56572</v>
      </c>
      <c r="C50" s="191">
        <v>204358336</v>
      </c>
      <c r="D50" s="190">
        <v>38553</v>
      </c>
      <c r="E50" s="191">
        <v>145566551</v>
      </c>
      <c r="F50" s="190">
        <v>16755</v>
      </c>
      <c r="G50" s="191">
        <v>63477070</v>
      </c>
      <c r="H50" s="190">
        <v>111880</v>
      </c>
      <c r="I50" s="191">
        <v>413401957</v>
      </c>
    </row>
    <row r="51" spans="1:9" x14ac:dyDescent="0.2">
      <c r="A51" s="189" t="s">
        <v>111</v>
      </c>
      <c r="B51" s="190">
        <v>6899</v>
      </c>
      <c r="C51" s="191">
        <v>23757010</v>
      </c>
      <c r="D51" s="190">
        <v>3602</v>
      </c>
      <c r="E51" s="191">
        <v>14560985</v>
      </c>
      <c r="F51" s="190">
        <v>224</v>
      </c>
      <c r="G51" s="191">
        <v>881354</v>
      </c>
      <c r="H51" s="190">
        <v>10725</v>
      </c>
      <c r="I51" s="191">
        <v>39199349</v>
      </c>
    </row>
    <row r="52" spans="1:9" x14ac:dyDescent="0.2">
      <c r="A52" s="192" t="s">
        <v>112</v>
      </c>
      <c r="B52" s="193">
        <v>112225</v>
      </c>
      <c r="C52" s="194">
        <v>407864375</v>
      </c>
      <c r="D52" s="193">
        <v>45842</v>
      </c>
      <c r="E52" s="194">
        <v>168287463</v>
      </c>
      <c r="F52" s="193">
        <v>26291</v>
      </c>
      <c r="G52" s="194">
        <v>98757431</v>
      </c>
      <c r="H52" s="193">
        <v>184358</v>
      </c>
      <c r="I52" s="194">
        <v>674909269</v>
      </c>
    </row>
    <row r="53" spans="1:9" x14ac:dyDescent="0.2">
      <c r="A53" s="189" t="s">
        <v>113</v>
      </c>
      <c r="B53" s="190">
        <v>97787</v>
      </c>
      <c r="C53" s="191">
        <v>360624431</v>
      </c>
      <c r="D53" s="190">
        <v>10358</v>
      </c>
      <c r="E53" s="191">
        <v>40623256</v>
      </c>
      <c r="F53" s="190">
        <v>4537</v>
      </c>
      <c r="G53" s="191">
        <v>16656238</v>
      </c>
      <c r="H53" s="190">
        <v>112682</v>
      </c>
      <c r="I53" s="191">
        <v>417903925</v>
      </c>
    </row>
    <row r="54" spans="1:9" x14ac:dyDescent="0.2">
      <c r="A54" s="189" t="s">
        <v>114</v>
      </c>
      <c r="B54" s="190">
        <v>29959</v>
      </c>
      <c r="C54" s="191">
        <v>119242786</v>
      </c>
      <c r="D54" s="190">
        <v>2943</v>
      </c>
      <c r="E54" s="191">
        <v>12387690</v>
      </c>
      <c r="F54" s="190">
        <v>24454</v>
      </c>
      <c r="G54" s="191">
        <v>75374511</v>
      </c>
      <c r="H54" s="190">
        <v>57356</v>
      </c>
      <c r="I54" s="191">
        <v>207004987</v>
      </c>
    </row>
    <row r="55" spans="1:9" x14ac:dyDescent="0.2">
      <c r="A55" s="189" t="s">
        <v>115</v>
      </c>
      <c r="B55" s="190">
        <v>82029</v>
      </c>
      <c r="C55" s="191">
        <v>288668020</v>
      </c>
      <c r="D55" s="190">
        <v>13376</v>
      </c>
      <c r="E55" s="191">
        <v>50860595</v>
      </c>
      <c r="F55" s="190">
        <v>8960</v>
      </c>
      <c r="G55" s="191">
        <v>31894637</v>
      </c>
      <c r="H55" s="190">
        <v>104365</v>
      </c>
      <c r="I55" s="191">
        <v>371423252</v>
      </c>
    </row>
    <row r="56" spans="1:9" x14ac:dyDescent="0.2">
      <c r="A56" s="189" t="s">
        <v>116</v>
      </c>
      <c r="B56" s="190">
        <v>6818</v>
      </c>
      <c r="C56" s="191">
        <v>24946124</v>
      </c>
      <c r="D56" s="190">
        <v>770</v>
      </c>
      <c r="E56" s="191">
        <v>2528004</v>
      </c>
      <c r="F56" s="190">
        <v>121</v>
      </c>
      <c r="G56" s="191">
        <v>414994</v>
      </c>
      <c r="H56" s="190">
        <v>7709</v>
      </c>
      <c r="I56" s="191">
        <v>27889122</v>
      </c>
    </row>
    <row r="57" spans="1:9" x14ac:dyDescent="0.2">
      <c r="A57" s="189" t="s">
        <v>117</v>
      </c>
      <c r="B57" s="190">
        <v>1098</v>
      </c>
      <c r="C57" s="191">
        <v>4378437</v>
      </c>
      <c r="D57" s="190" t="s">
        <v>236</v>
      </c>
      <c r="E57" s="191" t="s">
        <v>237</v>
      </c>
      <c r="F57" s="190" t="s">
        <v>236</v>
      </c>
      <c r="G57" s="191" t="s">
        <v>237</v>
      </c>
      <c r="H57" s="190">
        <v>1098</v>
      </c>
      <c r="I57" s="191">
        <v>4378437</v>
      </c>
    </row>
    <row r="58" spans="1:9" x14ac:dyDescent="0.2">
      <c r="A58" s="192" t="s">
        <v>118</v>
      </c>
      <c r="B58" s="193" t="s">
        <v>236</v>
      </c>
      <c r="C58" s="194" t="s">
        <v>237</v>
      </c>
      <c r="D58" s="193" t="s">
        <v>236</v>
      </c>
      <c r="E58" s="194" t="s">
        <v>237</v>
      </c>
      <c r="F58" s="193" t="s">
        <v>236</v>
      </c>
      <c r="G58" s="194" t="s">
        <v>237</v>
      </c>
      <c r="H58" s="193" t="s">
        <v>236</v>
      </c>
      <c r="I58" s="194" t="s">
        <v>237</v>
      </c>
    </row>
    <row r="59" spans="1:9" x14ac:dyDescent="0.2">
      <c r="A59" s="189" t="s">
        <v>119</v>
      </c>
      <c r="B59" s="190">
        <v>2482</v>
      </c>
      <c r="C59" s="191">
        <v>9715802</v>
      </c>
      <c r="D59" s="190" t="s">
        <v>236</v>
      </c>
      <c r="E59" s="191" t="s">
        <v>237</v>
      </c>
      <c r="F59" s="190" t="s">
        <v>236</v>
      </c>
      <c r="G59" s="191" t="s">
        <v>237</v>
      </c>
      <c r="H59" s="190">
        <v>2482</v>
      </c>
      <c r="I59" s="191">
        <v>9715802</v>
      </c>
    </row>
    <row r="60" spans="1:9" x14ac:dyDescent="0.2">
      <c r="A60" s="189" t="s">
        <v>120</v>
      </c>
      <c r="B60" s="190">
        <v>3683</v>
      </c>
      <c r="C60" s="191">
        <v>14266431</v>
      </c>
      <c r="D60" s="190">
        <v>100</v>
      </c>
      <c r="E60" s="191">
        <v>462581</v>
      </c>
      <c r="F60" s="190" t="s">
        <v>236</v>
      </c>
      <c r="G60" s="191" t="s">
        <v>237</v>
      </c>
      <c r="H60" s="190">
        <v>3783</v>
      </c>
      <c r="I60" s="191">
        <v>14729012</v>
      </c>
    </row>
    <row r="61" spans="1:9" x14ac:dyDescent="0.2">
      <c r="A61" s="189" t="s">
        <v>121</v>
      </c>
      <c r="B61" s="190">
        <v>1181</v>
      </c>
      <c r="C61" s="191">
        <v>4612769</v>
      </c>
      <c r="D61" s="190" t="s">
        <v>236</v>
      </c>
      <c r="E61" s="191" t="s">
        <v>237</v>
      </c>
      <c r="F61" s="190" t="s">
        <v>236</v>
      </c>
      <c r="G61" s="191" t="s">
        <v>237</v>
      </c>
      <c r="H61" s="190">
        <v>1181</v>
      </c>
      <c r="I61" s="191">
        <v>4612769</v>
      </c>
    </row>
    <row r="62" spans="1:9" x14ac:dyDescent="0.2">
      <c r="A62" s="189" t="s">
        <v>122</v>
      </c>
      <c r="B62" s="190" t="s">
        <v>236</v>
      </c>
      <c r="C62" s="191" t="s">
        <v>237</v>
      </c>
      <c r="D62" s="190" t="s">
        <v>236</v>
      </c>
      <c r="E62" s="191" t="s">
        <v>237</v>
      </c>
      <c r="F62" s="190" t="s">
        <v>236</v>
      </c>
      <c r="G62" s="191" t="s">
        <v>237</v>
      </c>
      <c r="H62" s="190" t="s">
        <v>236</v>
      </c>
      <c r="I62" s="191" t="s">
        <v>237</v>
      </c>
    </row>
    <row r="63" spans="1:9" x14ac:dyDescent="0.2">
      <c r="A63" s="189" t="s">
        <v>238</v>
      </c>
      <c r="B63" s="190">
        <v>935</v>
      </c>
      <c r="C63" s="191">
        <v>3933154</v>
      </c>
      <c r="D63" s="190" t="s">
        <v>236</v>
      </c>
      <c r="E63" s="191" t="s">
        <v>237</v>
      </c>
      <c r="F63" s="190" t="s">
        <v>236</v>
      </c>
      <c r="G63" s="191" t="s">
        <v>237</v>
      </c>
      <c r="H63" s="190">
        <v>935</v>
      </c>
      <c r="I63" s="191">
        <v>3933154</v>
      </c>
    </row>
    <row r="64" spans="1:9" x14ac:dyDescent="0.2">
      <c r="A64" s="189" t="s">
        <v>124</v>
      </c>
      <c r="B64" s="190">
        <v>607</v>
      </c>
      <c r="C64" s="191">
        <v>2217826</v>
      </c>
      <c r="D64" s="190" t="s">
        <v>236</v>
      </c>
      <c r="E64" s="191" t="s">
        <v>237</v>
      </c>
      <c r="F64" s="190" t="s">
        <v>236</v>
      </c>
      <c r="G64" s="191" t="s">
        <v>237</v>
      </c>
      <c r="H64" s="190">
        <v>607</v>
      </c>
      <c r="I64" s="191">
        <v>2217826</v>
      </c>
    </row>
    <row r="65" spans="1:9" x14ac:dyDescent="0.2">
      <c r="A65" s="189" t="s">
        <v>125</v>
      </c>
      <c r="B65" s="190">
        <v>1214</v>
      </c>
      <c r="C65" s="191">
        <v>5350536</v>
      </c>
      <c r="D65" s="190" t="s">
        <v>236</v>
      </c>
      <c r="E65" s="191" t="s">
        <v>237</v>
      </c>
      <c r="F65" s="190" t="s">
        <v>236</v>
      </c>
      <c r="G65" s="191" t="s">
        <v>237</v>
      </c>
      <c r="H65" s="190">
        <v>1214</v>
      </c>
      <c r="I65" s="191">
        <v>5350536</v>
      </c>
    </row>
    <row r="66" spans="1:9" x14ac:dyDescent="0.2">
      <c r="A66" s="189" t="s">
        <v>239</v>
      </c>
      <c r="B66" s="190" t="s">
        <v>236</v>
      </c>
      <c r="C66" s="191" t="s">
        <v>237</v>
      </c>
      <c r="D66" s="190" t="s">
        <v>236</v>
      </c>
      <c r="E66" s="191" t="s">
        <v>237</v>
      </c>
      <c r="F66" s="190" t="s">
        <v>236</v>
      </c>
      <c r="G66" s="191" t="s">
        <v>237</v>
      </c>
      <c r="H66" s="190" t="s">
        <v>236</v>
      </c>
      <c r="I66" s="191" t="s">
        <v>237</v>
      </c>
    </row>
    <row r="67" spans="1:9" x14ac:dyDescent="0.2">
      <c r="A67" s="195" t="s">
        <v>127</v>
      </c>
      <c r="B67" s="196">
        <v>5203794</v>
      </c>
      <c r="C67" s="197">
        <v>19270605563</v>
      </c>
      <c r="D67" s="196">
        <v>1150608</v>
      </c>
      <c r="E67" s="197">
        <v>4568479770</v>
      </c>
      <c r="F67" s="196">
        <v>1305634</v>
      </c>
      <c r="G67" s="197">
        <v>4719838380</v>
      </c>
      <c r="H67" s="196">
        <v>7660036</v>
      </c>
      <c r="I67" s="197">
        <v>28558923713</v>
      </c>
    </row>
    <row r="68" spans="1:9" x14ac:dyDescent="0.2">
      <c r="A68" s="185"/>
      <c r="B68" s="185"/>
      <c r="C68" s="185"/>
      <c r="D68" s="185"/>
      <c r="E68" s="185"/>
      <c r="F68" s="185"/>
      <c r="G68" s="185"/>
      <c r="H68" s="185"/>
      <c r="I68" s="185"/>
    </row>
  </sheetData>
  <mergeCells count="5">
    <mergeCell ref="A1:I1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4F36-A0B7-4254-8051-E7DFFF14F7B7}">
  <sheetPr>
    <pageSetUpPr fitToPage="1"/>
  </sheetPr>
  <dimension ref="A1:I68"/>
  <sheetViews>
    <sheetView workbookViewId="0">
      <selection sqref="A1:XFD1048576"/>
    </sheetView>
  </sheetViews>
  <sheetFormatPr defaultRowHeight="12.75" x14ac:dyDescent="0.2"/>
  <cols>
    <col min="1" max="1" width="28.85546875" customWidth="1"/>
    <col min="2" max="2" width="12.5703125" customWidth="1"/>
    <col min="3" max="3" width="15.5703125" customWidth="1"/>
    <col min="4" max="4" width="12.5703125" customWidth="1"/>
    <col min="5" max="5" width="15.5703125" customWidth="1"/>
    <col min="6" max="6" width="12.5703125" customWidth="1"/>
    <col min="7" max="7" width="15.5703125" customWidth="1"/>
    <col min="8" max="8" width="12.5703125" customWidth="1"/>
    <col min="9" max="9" width="15.5703125" customWidth="1"/>
  </cols>
  <sheetData>
    <row r="1" spans="1:9" s="198" customFormat="1" ht="58.5" customHeight="1" x14ac:dyDescent="0.2">
      <c r="A1" s="232" t="s">
        <v>252</v>
      </c>
      <c r="B1" s="232"/>
      <c r="C1" s="232"/>
      <c r="D1" s="232"/>
      <c r="E1" s="232"/>
      <c r="F1" s="232"/>
      <c r="G1" s="232"/>
      <c r="H1" s="232"/>
      <c r="I1" s="232"/>
    </row>
    <row r="2" spans="1:9" s="198" customFormat="1" ht="12.75" customHeight="1" x14ac:dyDescent="0.2"/>
    <row r="3" spans="1:9" s="198" customFormat="1" ht="12.75" customHeight="1" x14ac:dyDescent="0.2">
      <c r="A3" s="210"/>
      <c r="B3" s="230" t="s">
        <v>59</v>
      </c>
      <c r="C3" s="230"/>
      <c r="D3" s="230" t="s">
        <v>60</v>
      </c>
      <c r="E3" s="230"/>
      <c r="F3" s="230" t="s">
        <v>61</v>
      </c>
      <c r="G3" s="230"/>
      <c r="H3" s="231" t="s">
        <v>127</v>
      </c>
      <c r="I3" s="231"/>
    </row>
    <row r="4" spans="1:9" s="198" customFormat="1" ht="27" customHeight="1" x14ac:dyDescent="0.2">
      <c r="A4" s="209"/>
      <c r="B4" s="208" t="s">
        <v>234</v>
      </c>
      <c r="C4" s="208" t="s">
        <v>235</v>
      </c>
      <c r="D4" s="208" t="s">
        <v>234</v>
      </c>
      <c r="E4" s="208" t="s">
        <v>235</v>
      </c>
      <c r="F4" s="208" t="s">
        <v>234</v>
      </c>
      <c r="G4" s="208" t="s">
        <v>235</v>
      </c>
      <c r="H4" s="208" t="s">
        <v>234</v>
      </c>
      <c r="I4" s="208" t="s">
        <v>235</v>
      </c>
    </row>
    <row r="5" spans="1:9" s="198" customFormat="1" ht="13.5" customHeight="1" x14ac:dyDescent="0.2">
      <c r="A5" s="204" t="s">
        <v>65</v>
      </c>
      <c r="B5" s="203">
        <v>89680</v>
      </c>
      <c r="C5" s="202">
        <v>345363523</v>
      </c>
      <c r="D5" s="203">
        <v>10951</v>
      </c>
      <c r="E5" s="202">
        <v>46663168</v>
      </c>
      <c r="F5" s="203">
        <v>28243</v>
      </c>
      <c r="G5" s="202">
        <v>99106339</v>
      </c>
      <c r="H5" s="203">
        <v>128874</v>
      </c>
      <c r="I5" s="202">
        <v>491133030</v>
      </c>
    </row>
    <row r="6" spans="1:9" s="198" customFormat="1" ht="13.5" customHeight="1" x14ac:dyDescent="0.2">
      <c r="A6" s="204" t="s">
        <v>66</v>
      </c>
      <c r="B6" s="203">
        <v>6141</v>
      </c>
      <c r="C6" s="202">
        <v>20699107</v>
      </c>
      <c r="D6" s="203">
        <v>215</v>
      </c>
      <c r="E6" s="202">
        <v>889243</v>
      </c>
      <c r="F6" s="203">
        <v>3635</v>
      </c>
      <c r="G6" s="202">
        <v>12646795</v>
      </c>
      <c r="H6" s="203">
        <v>9991</v>
      </c>
      <c r="I6" s="202">
        <v>34235145</v>
      </c>
    </row>
    <row r="7" spans="1:9" s="198" customFormat="1" ht="13.5" customHeight="1" x14ac:dyDescent="0.2">
      <c r="A7" s="204" t="s">
        <v>67</v>
      </c>
      <c r="B7" s="203">
        <v>117452</v>
      </c>
      <c r="C7" s="202">
        <v>421208000</v>
      </c>
      <c r="D7" s="203">
        <v>604</v>
      </c>
      <c r="E7" s="202">
        <v>2295341</v>
      </c>
      <c r="F7" s="203">
        <v>150554</v>
      </c>
      <c r="G7" s="202">
        <v>560249168</v>
      </c>
      <c r="H7" s="203">
        <v>268610</v>
      </c>
      <c r="I7" s="202">
        <v>983752509</v>
      </c>
    </row>
    <row r="8" spans="1:9" s="198" customFormat="1" ht="13.5" customHeight="1" x14ac:dyDescent="0.2">
      <c r="A8" s="204" t="s">
        <v>68</v>
      </c>
      <c r="B8" s="203">
        <v>57468</v>
      </c>
      <c r="C8" s="202">
        <v>223725379</v>
      </c>
      <c r="D8" s="203">
        <v>6713</v>
      </c>
      <c r="E8" s="202">
        <v>27561325</v>
      </c>
      <c r="F8" s="203">
        <v>2528</v>
      </c>
      <c r="G8" s="202">
        <v>9350284</v>
      </c>
      <c r="H8" s="203">
        <v>66709</v>
      </c>
      <c r="I8" s="202">
        <v>260636988</v>
      </c>
    </row>
    <row r="9" spans="1:9" s="198" customFormat="1" ht="13.5" customHeight="1" x14ac:dyDescent="0.2">
      <c r="A9" s="204" t="s">
        <v>69</v>
      </c>
      <c r="B9" s="203">
        <v>748526</v>
      </c>
      <c r="C9" s="202">
        <v>2867116649</v>
      </c>
      <c r="D9" s="203">
        <v>58224</v>
      </c>
      <c r="E9" s="202">
        <v>237617533</v>
      </c>
      <c r="F9" s="203">
        <v>129705</v>
      </c>
      <c r="G9" s="202">
        <v>484386002</v>
      </c>
      <c r="H9" s="203">
        <v>936455</v>
      </c>
      <c r="I9" s="202">
        <v>3589120184</v>
      </c>
    </row>
    <row r="10" spans="1:9" s="198" customFormat="1" ht="13.5" customHeight="1" x14ac:dyDescent="0.2">
      <c r="A10" s="207" t="s">
        <v>70</v>
      </c>
      <c r="B10" s="206">
        <v>74691</v>
      </c>
      <c r="C10" s="205">
        <v>261188294</v>
      </c>
      <c r="D10" s="206">
        <v>6426</v>
      </c>
      <c r="E10" s="205">
        <v>22205465</v>
      </c>
      <c r="F10" s="206">
        <v>34055</v>
      </c>
      <c r="G10" s="205">
        <v>120149449</v>
      </c>
      <c r="H10" s="206">
        <v>115172</v>
      </c>
      <c r="I10" s="205">
        <v>403543208</v>
      </c>
    </row>
    <row r="11" spans="1:9" s="198" customFormat="1" ht="13.5" customHeight="1" x14ac:dyDescent="0.2">
      <c r="A11" s="204" t="s">
        <v>71</v>
      </c>
      <c r="B11" s="203">
        <v>40088</v>
      </c>
      <c r="C11" s="202">
        <v>139230009</v>
      </c>
      <c r="D11" s="203">
        <v>12999</v>
      </c>
      <c r="E11" s="202">
        <v>51061140</v>
      </c>
      <c r="F11" s="203">
        <v>20763</v>
      </c>
      <c r="G11" s="202">
        <v>65506329</v>
      </c>
      <c r="H11" s="203">
        <v>73850</v>
      </c>
      <c r="I11" s="202">
        <v>255797478</v>
      </c>
    </row>
    <row r="12" spans="1:9" s="198" customFormat="1" ht="13.5" customHeight="1" x14ac:dyDescent="0.2">
      <c r="A12" s="204" t="s">
        <v>72</v>
      </c>
      <c r="B12" s="203">
        <v>11586</v>
      </c>
      <c r="C12" s="202">
        <v>39706274</v>
      </c>
      <c r="D12" s="203">
        <v>4556</v>
      </c>
      <c r="E12" s="202">
        <v>16742894</v>
      </c>
      <c r="F12" s="203">
        <v>941</v>
      </c>
      <c r="G12" s="202">
        <v>3493215</v>
      </c>
      <c r="H12" s="203">
        <v>17083</v>
      </c>
      <c r="I12" s="202">
        <v>59942383</v>
      </c>
    </row>
    <row r="13" spans="1:9" s="198" customFormat="1" ht="13.5" customHeight="1" x14ac:dyDescent="0.2">
      <c r="A13" s="204" t="s">
        <v>73</v>
      </c>
      <c r="B13" s="203">
        <v>2121</v>
      </c>
      <c r="C13" s="202">
        <v>7325620</v>
      </c>
      <c r="D13" s="203">
        <v>8810</v>
      </c>
      <c r="E13" s="202">
        <v>38567621</v>
      </c>
      <c r="F13" s="203">
        <v>27463</v>
      </c>
      <c r="G13" s="202">
        <v>95643331</v>
      </c>
      <c r="H13" s="203">
        <v>38394</v>
      </c>
      <c r="I13" s="202">
        <v>141536572</v>
      </c>
    </row>
    <row r="14" spans="1:9" s="198" customFormat="1" ht="13.5" customHeight="1" x14ac:dyDescent="0.2">
      <c r="A14" s="204" t="s">
        <v>74</v>
      </c>
      <c r="B14" s="203">
        <v>337624</v>
      </c>
      <c r="C14" s="202">
        <v>1198984942</v>
      </c>
      <c r="D14" s="203">
        <v>89524</v>
      </c>
      <c r="E14" s="202">
        <v>362822730</v>
      </c>
      <c r="F14" s="203">
        <v>61178</v>
      </c>
      <c r="G14" s="202">
        <v>227390604</v>
      </c>
      <c r="H14" s="203">
        <v>488326</v>
      </c>
      <c r="I14" s="202">
        <v>1789198276</v>
      </c>
    </row>
    <row r="15" spans="1:9" s="198" customFormat="1" ht="13.5" customHeight="1" x14ac:dyDescent="0.2">
      <c r="A15" s="204" t="s">
        <v>75</v>
      </c>
      <c r="B15" s="203">
        <v>190700</v>
      </c>
      <c r="C15" s="202">
        <v>658154893</v>
      </c>
      <c r="D15" s="203">
        <v>20293</v>
      </c>
      <c r="E15" s="202">
        <v>85492163</v>
      </c>
      <c r="F15" s="203">
        <v>22732</v>
      </c>
      <c r="G15" s="202">
        <v>81340422</v>
      </c>
      <c r="H15" s="203">
        <v>233725</v>
      </c>
      <c r="I15" s="202">
        <v>824987478</v>
      </c>
    </row>
    <row r="16" spans="1:9" s="198" customFormat="1" ht="13.5" customHeight="1" x14ac:dyDescent="0.2">
      <c r="A16" s="207" t="s">
        <v>76</v>
      </c>
      <c r="B16" s="206">
        <v>14880</v>
      </c>
      <c r="C16" s="205">
        <v>55671811</v>
      </c>
      <c r="D16" s="206">
        <v>2595</v>
      </c>
      <c r="E16" s="205">
        <v>10435892</v>
      </c>
      <c r="F16" s="206">
        <v>752</v>
      </c>
      <c r="G16" s="205">
        <v>2811981</v>
      </c>
      <c r="H16" s="206">
        <v>18227</v>
      </c>
      <c r="I16" s="205">
        <v>68919684</v>
      </c>
    </row>
    <row r="17" spans="1:9" s="198" customFormat="1" ht="13.5" customHeight="1" x14ac:dyDescent="0.2">
      <c r="A17" s="204" t="s">
        <v>77</v>
      </c>
      <c r="B17" s="203">
        <v>23426</v>
      </c>
      <c r="C17" s="202">
        <v>85217377</v>
      </c>
      <c r="D17" s="203">
        <v>16727</v>
      </c>
      <c r="E17" s="202">
        <v>62911993</v>
      </c>
      <c r="F17" s="203">
        <v>2458</v>
      </c>
      <c r="G17" s="202">
        <v>9357736</v>
      </c>
      <c r="H17" s="203">
        <v>42611</v>
      </c>
      <c r="I17" s="202">
        <v>157487106</v>
      </c>
    </row>
    <row r="18" spans="1:9" s="198" customFormat="1" ht="13.5" customHeight="1" x14ac:dyDescent="0.2">
      <c r="A18" s="204" t="s">
        <v>78</v>
      </c>
      <c r="B18" s="203">
        <v>149369</v>
      </c>
      <c r="C18" s="202">
        <v>542556891</v>
      </c>
      <c r="D18" s="203">
        <v>46265</v>
      </c>
      <c r="E18" s="202">
        <v>188485619</v>
      </c>
      <c r="F18" s="203">
        <v>76145</v>
      </c>
      <c r="G18" s="202">
        <v>266056869</v>
      </c>
      <c r="H18" s="203">
        <v>271779</v>
      </c>
      <c r="I18" s="202">
        <v>997099379</v>
      </c>
    </row>
    <row r="19" spans="1:9" s="198" customFormat="1" ht="13.5" customHeight="1" x14ac:dyDescent="0.2">
      <c r="A19" s="204" t="s">
        <v>79</v>
      </c>
      <c r="B19" s="203">
        <v>89557</v>
      </c>
      <c r="C19" s="202">
        <v>321988725</v>
      </c>
      <c r="D19" s="203">
        <v>25172</v>
      </c>
      <c r="E19" s="202">
        <v>97074602</v>
      </c>
      <c r="F19" s="203">
        <v>21979</v>
      </c>
      <c r="G19" s="202">
        <v>64567677</v>
      </c>
      <c r="H19" s="203">
        <v>136708</v>
      </c>
      <c r="I19" s="202">
        <v>483631004</v>
      </c>
    </row>
    <row r="20" spans="1:9" s="198" customFormat="1" ht="13.5" customHeight="1" x14ac:dyDescent="0.2">
      <c r="A20" s="204" t="s">
        <v>80</v>
      </c>
      <c r="B20" s="203">
        <v>42901</v>
      </c>
      <c r="C20" s="202">
        <v>155548798</v>
      </c>
      <c r="D20" s="203">
        <v>14090</v>
      </c>
      <c r="E20" s="202">
        <v>55469540</v>
      </c>
      <c r="F20" s="203">
        <v>32066</v>
      </c>
      <c r="G20" s="202">
        <v>104813139</v>
      </c>
      <c r="H20" s="203">
        <v>89057</v>
      </c>
      <c r="I20" s="202">
        <v>315831477</v>
      </c>
    </row>
    <row r="21" spans="1:9" s="198" customFormat="1" ht="13.5" customHeight="1" x14ac:dyDescent="0.2">
      <c r="A21" s="204" t="s">
        <v>81</v>
      </c>
      <c r="B21" s="203">
        <v>47738</v>
      </c>
      <c r="C21" s="202">
        <v>175081517</v>
      </c>
      <c r="D21" s="203">
        <v>7621</v>
      </c>
      <c r="E21" s="202">
        <v>29490527</v>
      </c>
      <c r="F21" s="203">
        <v>2819</v>
      </c>
      <c r="G21" s="202">
        <v>10251959</v>
      </c>
      <c r="H21" s="203">
        <v>58178</v>
      </c>
      <c r="I21" s="202">
        <v>214824003</v>
      </c>
    </row>
    <row r="22" spans="1:9" s="198" customFormat="1" ht="13.5" customHeight="1" x14ac:dyDescent="0.2">
      <c r="A22" s="207" t="s">
        <v>82</v>
      </c>
      <c r="B22" s="206">
        <v>71730</v>
      </c>
      <c r="C22" s="205">
        <v>267968955</v>
      </c>
      <c r="D22" s="206">
        <v>11984</v>
      </c>
      <c r="E22" s="205">
        <v>50420411</v>
      </c>
      <c r="F22" s="206">
        <v>11010</v>
      </c>
      <c r="G22" s="205">
        <v>37002602</v>
      </c>
      <c r="H22" s="206">
        <v>94724</v>
      </c>
      <c r="I22" s="205">
        <v>355391968</v>
      </c>
    </row>
    <row r="23" spans="1:9" s="198" customFormat="1" ht="13.5" customHeight="1" x14ac:dyDescent="0.2">
      <c r="A23" s="204" t="s">
        <v>83</v>
      </c>
      <c r="B23" s="203">
        <v>80690</v>
      </c>
      <c r="C23" s="202">
        <v>313539232</v>
      </c>
      <c r="D23" s="203">
        <v>5898</v>
      </c>
      <c r="E23" s="202">
        <v>24719501</v>
      </c>
      <c r="F23" s="203">
        <v>14374</v>
      </c>
      <c r="G23" s="202">
        <v>51348107</v>
      </c>
      <c r="H23" s="203">
        <v>100962</v>
      </c>
      <c r="I23" s="202">
        <v>389606840</v>
      </c>
    </row>
    <row r="24" spans="1:9" s="198" customFormat="1" ht="13.5" customHeight="1" x14ac:dyDescent="0.2">
      <c r="A24" s="204" t="s">
        <v>84</v>
      </c>
      <c r="B24" s="203">
        <v>17764</v>
      </c>
      <c r="C24" s="202">
        <v>65894326</v>
      </c>
      <c r="D24" s="203">
        <v>3955</v>
      </c>
      <c r="E24" s="202">
        <v>16295011</v>
      </c>
      <c r="F24" s="203">
        <v>2671</v>
      </c>
      <c r="G24" s="202">
        <v>8802607</v>
      </c>
      <c r="H24" s="203">
        <v>24390</v>
      </c>
      <c r="I24" s="202">
        <v>90991944</v>
      </c>
    </row>
    <row r="25" spans="1:9" s="198" customFormat="1" ht="13.5" customHeight="1" x14ac:dyDescent="0.2">
      <c r="A25" s="204" t="s">
        <v>85</v>
      </c>
      <c r="B25" s="203">
        <v>89436</v>
      </c>
      <c r="C25" s="202">
        <v>305191932</v>
      </c>
      <c r="D25" s="203">
        <v>5907</v>
      </c>
      <c r="E25" s="202">
        <v>25320278</v>
      </c>
      <c r="F25" s="203">
        <v>9960</v>
      </c>
      <c r="G25" s="202">
        <v>33314195</v>
      </c>
      <c r="H25" s="203">
        <v>105303</v>
      </c>
      <c r="I25" s="202">
        <v>363826405</v>
      </c>
    </row>
    <row r="26" spans="1:9" s="198" customFormat="1" ht="13.5" customHeight="1" x14ac:dyDescent="0.2">
      <c r="A26" s="204" t="s">
        <v>86</v>
      </c>
      <c r="B26" s="203">
        <v>76494</v>
      </c>
      <c r="C26" s="202">
        <v>272695094</v>
      </c>
      <c r="D26" s="203">
        <v>38133</v>
      </c>
      <c r="E26" s="202">
        <v>156753922</v>
      </c>
      <c r="F26" s="203">
        <v>5736</v>
      </c>
      <c r="G26" s="202">
        <v>19881970</v>
      </c>
      <c r="H26" s="203">
        <v>120363</v>
      </c>
      <c r="I26" s="202">
        <v>449330986</v>
      </c>
    </row>
    <row r="27" spans="1:9" s="198" customFormat="1" ht="13.5" customHeight="1" x14ac:dyDescent="0.2">
      <c r="A27" s="204" t="s">
        <v>87</v>
      </c>
      <c r="B27" s="203">
        <v>155070</v>
      </c>
      <c r="C27" s="202">
        <v>555168381</v>
      </c>
      <c r="D27" s="203">
        <v>31363</v>
      </c>
      <c r="E27" s="202">
        <v>108775926</v>
      </c>
      <c r="F27" s="203">
        <v>15209</v>
      </c>
      <c r="G27" s="202">
        <v>52938087</v>
      </c>
      <c r="H27" s="203">
        <v>201642</v>
      </c>
      <c r="I27" s="202">
        <v>716882394</v>
      </c>
    </row>
    <row r="28" spans="1:9" s="198" customFormat="1" ht="13.5" customHeight="1" x14ac:dyDescent="0.2">
      <c r="A28" s="207" t="s">
        <v>88</v>
      </c>
      <c r="B28" s="206">
        <v>76320</v>
      </c>
      <c r="C28" s="205">
        <v>264488683</v>
      </c>
      <c r="D28" s="206">
        <v>14014</v>
      </c>
      <c r="E28" s="205">
        <v>54736278</v>
      </c>
      <c r="F28" s="206">
        <v>29871</v>
      </c>
      <c r="G28" s="205">
        <v>87821421</v>
      </c>
      <c r="H28" s="206">
        <v>120205</v>
      </c>
      <c r="I28" s="205">
        <v>407046382</v>
      </c>
    </row>
    <row r="29" spans="1:9" s="198" customFormat="1" ht="13.5" customHeight="1" x14ac:dyDescent="0.2">
      <c r="A29" s="204" t="s">
        <v>89</v>
      </c>
      <c r="B29" s="203">
        <v>71133</v>
      </c>
      <c r="C29" s="202">
        <v>297917264</v>
      </c>
      <c r="D29" s="203">
        <v>5954</v>
      </c>
      <c r="E29" s="202">
        <v>24917077</v>
      </c>
      <c r="F29" s="203">
        <v>946</v>
      </c>
      <c r="G29" s="202">
        <v>3544198</v>
      </c>
      <c r="H29" s="203">
        <v>78033</v>
      </c>
      <c r="I29" s="202">
        <v>326378539</v>
      </c>
    </row>
    <row r="30" spans="1:9" s="198" customFormat="1" ht="13.5" customHeight="1" x14ac:dyDescent="0.2">
      <c r="A30" s="204" t="s">
        <v>90</v>
      </c>
      <c r="B30" s="203">
        <v>78761</v>
      </c>
      <c r="C30" s="202">
        <v>283903233</v>
      </c>
      <c r="D30" s="203">
        <v>35457</v>
      </c>
      <c r="E30" s="202">
        <v>128397563</v>
      </c>
      <c r="F30" s="203">
        <v>17710</v>
      </c>
      <c r="G30" s="202">
        <v>67319527</v>
      </c>
      <c r="H30" s="203">
        <v>131928</v>
      </c>
      <c r="I30" s="202">
        <v>479620323</v>
      </c>
    </row>
    <row r="31" spans="1:9" s="198" customFormat="1" ht="13.5" customHeight="1" x14ac:dyDescent="0.2">
      <c r="A31" s="204" t="s">
        <v>91</v>
      </c>
      <c r="B31" s="203">
        <v>14501</v>
      </c>
      <c r="C31" s="202">
        <v>55248056</v>
      </c>
      <c r="D31" s="203">
        <v>1169</v>
      </c>
      <c r="E31" s="202">
        <v>4814107</v>
      </c>
      <c r="F31" s="203">
        <v>353</v>
      </c>
      <c r="G31" s="202">
        <v>1470090</v>
      </c>
      <c r="H31" s="203">
        <v>16023</v>
      </c>
      <c r="I31" s="202">
        <v>61532253</v>
      </c>
    </row>
    <row r="32" spans="1:9" s="198" customFormat="1" ht="13.5" customHeight="1" x14ac:dyDescent="0.2">
      <c r="A32" s="204" t="s">
        <v>92</v>
      </c>
      <c r="B32" s="203">
        <v>27059</v>
      </c>
      <c r="C32" s="202">
        <v>93804299</v>
      </c>
      <c r="D32" s="203">
        <v>6857</v>
      </c>
      <c r="E32" s="202">
        <v>26186095</v>
      </c>
      <c r="F32" s="203">
        <v>1612</v>
      </c>
      <c r="G32" s="202">
        <v>6015885</v>
      </c>
      <c r="H32" s="203">
        <v>35528</v>
      </c>
      <c r="I32" s="202">
        <v>126006279</v>
      </c>
    </row>
    <row r="33" spans="1:9" s="198" customFormat="1" ht="13.5" customHeight="1" x14ac:dyDescent="0.2">
      <c r="A33" s="204" t="s">
        <v>93</v>
      </c>
      <c r="B33" s="203">
        <v>32912</v>
      </c>
      <c r="C33" s="202">
        <v>114675669</v>
      </c>
      <c r="D33" s="203">
        <v>922</v>
      </c>
      <c r="E33" s="202">
        <v>3373375</v>
      </c>
      <c r="F33" s="203">
        <v>4258</v>
      </c>
      <c r="G33" s="202">
        <v>15031142</v>
      </c>
      <c r="H33" s="203">
        <v>38092</v>
      </c>
      <c r="I33" s="202">
        <v>133080186</v>
      </c>
    </row>
    <row r="34" spans="1:9" s="198" customFormat="1" ht="13.5" customHeight="1" x14ac:dyDescent="0.2">
      <c r="A34" s="207" t="s">
        <v>94</v>
      </c>
      <c r="B34" s="206">
        <v>11582</v>
      </c>
      <c r="C34" s="205">
        <v>40985589</v>
      </c>
      <c r="D34" s="206">
        <v>37742</v>
      </c>
      <c r="E34" s="205">
        <v>80013695</v>
      </c>
      <c r="F34" s="206">
        <v>590</v>
      </c>
      <c r="G34" s="205">
        <v>2007721</v>
      </c>
      <c r="H34" s="206">
        <v>49914</v>
      </c>
      <c r="I34" s="205">
        <v>123007005</v>
      </c>
    </row>
    <row r="35" spans="1:9" s="198" customFormat="1" ht="13.5" customHeight="1" x14ac:dyDescent="0.2">
      <c r="A35" s="204" t="s">
        <v>95</v>
      </c>
      <c r="B35" s="203">
        <v>117703</v>
      </c>
      <c r="C35" s="202">
        <v>455780871</v>
      </c>
      <c r="D35" s="203">
        <v>18131</v>
      </c>
      <c r="E35" s="202">
        <v>80495643</v>
      </c>
      <c r="F35" s="203">
        <v>22103</v>
      </c>
      <c r="G35" s="202">
        <v>79203772</v>
      </c>
      <c r="H35" s="203">
        <v>157937</v>
      </c>
      <c r="I35" s="202">
        <v>615480286</v>
      </c>
    </row>
    <row r="36" spans="1:9" s="198" customFormat="1" ht="13.5" customHeight="1" x14ac:dyDescent="0.2">
      <c r="A36" s="204" t="s">
        <v>96</v>
      </c>
      <c r="B36" s="203">
        <v>44961</v>
      </c>
      <c r="C36" s="202">
        <v>162707496</v>
      </c>
      <c r="D36" s="203">
        <v>405</v>
      </c>
      <c r="E36" s="202">
        <v>1770259</v>
      </c>
      <c r="F36" s="203">
        <v>2022</v>
      </c>
      <c r="G36" s="202">
        <v>7629820</v>
      </c>
      <c r="H36" s="203">
        <v>47388</v>
      </c>
      <c r="I36" s="202">
        <v>172107575</v>
      </c>
    </row>
    <row r="37" spans="1:9" s="198" customFormat="1" ht="13.5" customHeight="1" x14ac:dyDescent="0.2">
      <c r="A37" s="204" t="s">
        <v>97</v>
      </c>
      <c r="B37" s="203">
        <v>288821</v>
      </c>
      <c r="C37" s="202">
        <v>1185664968</v>
      </c>
      <c r="D37" s="203">
        <v>106170</v>
      </c>
      <c r="E37" s="202">
        <v>460833438</v>
      </c>
      <c r="F37" s="203">
        <v>55652</v>
      </c>
      <c r="G37" s="202">
        <v>214887171</v>
      </c>
      <c r="H37" s="203">
        <v>450643</v>
      </c>
      <c r="I37" s="202">
        <v>1861385577</v>
      </c>
    </row>
    <row r="38" spans="1:9" s="198" customFormat="1" ht="13.5" customHeight="1" x14ac:dyDescent="0.2">
      <c r="A38" s="204" t="s">
        <v>98</v>
      </c>
      <c r="B38" s="203">
        <v>176300</v>
      </c>
      <c r="C38" s="202">
        <v>655231584</v>
      </c>
      <c r="D38" s="203">
        <v>26571</v>
      </c>
      <c r="E38" s="202">
        <v>113064063</v>
      </c>
      <c r="F38" s="203">
        <v>5389</v>
      </c>
      <c r="G38" s="202">
        <v>19020955</v>
      </c>
      <c r="H38" s="203">
        <v>208260</v>
      </c>
      <c r="I38" s="202">
        <v>787316602</v>
      </c>
    </row>
    <row r="39" spans="1:9" s="198" customFormat="1" ht="13.5" customHeight="1" x14ac:dyDescent="0.2">
      <c r="A39" s="204" t="s">
        <v>99</v>
      </c>
      <c r="B39" s="203">
        <v>8953</v>
      </c>
      <c r="C39" s="202">
        <v>33714927</v>
      </c>
      <c r="D39" s="203">
        <v>1755</v>
      </c>
      <c r="E39" s="202">
        <v>6911122</v>
      </c>
      <c r="F39" s="203">
        <v>235</v>
      </c>
      <c r="G39" s="202">
        <v>927191</v>
      </c>
      <c r="H39" s="203">
        <v>10943</v>
      </c>
      <c r="I39" s="202">
        <v>41553240</v>
      </c>
    </row>
    <row r="40" spans="1:9" s="198" customFormat="1" ht="13.5" customHeight="1" x14ac:dyDescent="0.2">
      <c r="A40" s="207" t="s">
        <v>100</v>
      </c>
      <c r="B40" s="206">
        <v>153026</v>
      </c>
      <c r="C40" s="205">
        <v>541301687</v>
      </c>
      <c r="D40" s="206">
        <v>35976</v>
      </c>
      <c r="E40" s="205">
        <v>139493206</v>
      </c>
      <c r="F40" s="206">
        <v>19565</v>
      </c>
      <c r="G40" s="205">
        <v>70154036</v>
      </c>
      <c r="H40" s="206">
        <v>208567</v>
      </c>
      <c r="I40" s="205">
        <v>750948929</v>
      </c>
    </row>
    <row r="41" spans="1:9" s="198" customFormat="1" ht="13.5" customHeight="1" x14ac:dyDescent="0.2">
      <c r="A41" s="204" t="s">
        <v>101</v>
      </c>
      <c r="B41" s="203">
        <v>63933</v>
      </c>
      <c r="C41" s="202">
        <v>237273579</v>
      </c>
      <c r="D41" s="203">
        <v>7664</v>
      </c>
      <c r="E41" s="202">
        <v>31099084</v>
      </c>
      <c r="F41" s="203">
        <v>10300</v>
      </c>
      <c r="G41" s="202">
        <v>37903877</v>
      </c>
      <c r="H41" s="203">
        <v>81897</v>
      </c>
      <c r="I41" s="202">
        <v>306276540</v>
      </c>
    </row>
    <row r="42" spans="1:9" s="198" customFormat="1" ht="13.5" customHeight="1" x14ac:dyDescent="0.2">
      <c r="A42" s="204" t="s">
        <v>102</v>
      </c>
      <c r="B42" s="203">
        <v>68410</v>
      </c>
      <c r="C42" s="202">
        <v>243286683</v>
      </c>
      <c r="D42" s="203">
        <v>6533</v>
      </c>
      <c r="E42" s="202">
        <v>26366084</v>
      </c>
      <c r="F42" s="203">
        <v>6011</v>
      </c>
      <c r="G42" s="202">
        <v>21543680</v>
      </c>
      <c r="H42" s="203">
        <v>80954</v>
      </c>
      <c r="I42" s="202">
        <v>291196447</v>
      </c>
    </row>
    <row r="43" spans="1:9" s="198" customFormat="1" ht="13.5" customHeight="1" x14ac:dyDescent="0.2">
      <c r="A43" s="204" t="s">
        <v>103</v>
      </c>
      <c r="B43" s="203">
        <v>123600</v>
      </c>
      <c r="C43" s="202">
        <v>450945208</v>
      </c>
      <c r="D43" s="203">
        <v>68115</v>
      </c>
      <c r="E43" s="202">
        <v>276985278</v>
      </c>
      <c r="F43" s="203">
        <v>32401</v>
      </c>
      <c r="G43" s="202">
        <v>115246139</v>
      </c>
      <c r="H43" s="203">
        <v>224116</v>
      </c>
      <c r="I43" s="202">
        <v>843176625</v>
      </c>
    </row>
    <row r="44" spans="1:9" s="198" customFormat="1" ht="13.5" customHeight="1" x14ac:dyDescent="0.2">
      <c r="A44" s="204" t="s">
        <v>104</v>
      </c>
      <c r="B44" s="203">
        <v>43152</v>
      </c>
      <c r="C44" s="202">
        <v>211681415</v>
      </c>
      <c r="D44" s="203">
        <v>92363</v>
      </c>
      <c r="E44" s="202">
        <v>402591013</v>
      </c>
      <c r="F44" s="203">
        <v>61798</v>
      </c>
      <c r="G44" s="202">
        <v>247341521</v>
      </c>
      <c r="H44" s="203">
        <v>197313</v>
      </c>
      <c r="I44" s="202">
        <v>861613949</v>
      </c>
    </row>
    <row r="45" spans="1:9" s="198" customFormat="1" ht="13.5" customHeight="1" x14ac:dyDescent="0.2">
      <c r="A45" s="204" t="s">
        <v>105</v>
      </c>
      <c r="B45" s="203">
        <v>15032</v>
      </c>
      <c r="C45" s="202">
        <v>51987924</v>
      </c>
      <c r="D45" s="203">
        <v>12025</v>
      </c>
      <c r="E45" s="202">
        <v>48475868</v>
      </c>
      <c r="F45" s="203">
        <v>1395</v>
      </c>
      <c r="G45" s="202">
        <v>4466901</v>
      </c>
      <c r="H45" s="203">
        <v>28452</v>
      </c>
      <c r="I45" s="202">
        <v>104930693</v>
      </c>
    </row>
    <row r="46" spans="1:9" s="198" customFormat="1" ht="13.5" customHeight="1" x14ac:dyDescent="0.2">
      <c r="A46" s="207" t="s">
        <v>106</v>
      </c>
      <c r="B46" s="206">
        <v>74533</v>
      </c>
      <c r="C46" s="205">
        <v>275272760</v>
      </c>
      <c r="D46" s="206">
        <v>16195</v>
      </c>
      <c r="E46" s="205">
        <v>68535029</v>
      </c>
      <c r="F46" s="206">
        <v>2500</v>
      </c>
      <c r="G46" s="205">
        <v>9127904</v>
      </c>
      <c r="H46" s="206">
        <v>93228</v>
      </c>
      <c r="I46" s="205">
        <v>352935693</v>
      </c>
    </row>
    <row r="47" spans="1:9" s="198" customFormat="1" ht="13.5" customHeight="1" x14ac:dyDescent="0.2">
      <c r="A47" s="204" t="s">
        <v>107</v>
      </c>
      <c r="B47" s="203">
        <v>11386</v>
      </c>
      <c r="C47" s="202">
        <v>42784928</v>
      </c>
      <c r="D47" s="203">
        <v>1551</v>
      </c>
      <c r="E47" s="202">
        <v>5886931</v>
      </c>
      <c r="F47" s="203">
        <v>6875</v>
      </c>
      <c r="G47" s="202">
        <v>21333691</v>
      </c>
      <c r="H47" s="203">
        <v>19812</v>
      </c>
      <c r="I47" s="202">
        <v>70005550</v>
      </c>
    </row>
    <row r="48" spans="1:9" s="198" customFormat="1" ht="13.5" customHeight="1" x14ac:dyDescent="0.2">
      <c r="A48" s="204" t="s">
        <v>108</v>
      </c>
      <c r="B48" s="203">
        <v>93140</v>
      </c>
      <c r="C48" s="202">
        <v>354703310</v>
      </c>
      <c r="D48" s="203">
        <v>23244</v>
      </c>
      <c r="E48" s="202">
        <v>96538267</v>
      </c>
      <c r="F48" s="203">
        <v>17829</v>
      </c>
      <c r="G48" s="202">
        <v>66774097</v>
      </c>
      <c r="H48" s="203">
        <v>134213</v>
      </c>
      <c r="I48" s="202">
        <v>518015674</v>
      </c>
    </row>
    <row r="49" spans="1:9" s="198" customFormat="1" ht="13.5" customHeight="1" x14ac:dyDescent="0.2">
      <c r="A49" s="204" t="s">
        <v>109</v>
      </c>
      <c r="B49" s="203">
        <v>474316</v>
      </c>
      <c r="C49" s="202">
        <v>1760253238</v>
      </c>
      <c r="D49" s="203">
        <v>42662</v>
      </c>
      <c r="E49" s="202">
        <v>171752328</v>
      </c>
      <c r="F49" s="203">
        <v>53071</v>
      </c>
      <c r="G49" s="202">
        <v>200007485</v>
      </c>
      <c r="H49" s="203">
        <v>570049</v>
      </c>
      <c r="I49" s="202">
        <v>2132013051</v>
      </c>
    </row>
    <row r="50" spans="1:9" s="198" customFormat="1" ht="13.5" customHeight="1" x14ac:dyDescent="0.2">
      <c r="A50" s="204" t="s">
        <v>110</v>
      </c>
      <c r="B50" s="203">
        <v>54495</v>
      </c>
      <c r="C50" s="202">
        <v>196968427</v>
      </c>
      <c r="D50" s="203">
        <v>42023</v>
      </c>
      <c r="E50" s="202">
        <v>157530188</v>
      </c>
      <c r="F50" s="203">
        <v>17384</v>
      </c>
      <c r="G50" s="202">
        <v>65265978</v>
      </c>
      <c r="H50" s="203">
        <v>113902</v>
      </c>
      <c r="I50" s="202">
        <v>419764593</v>
      </c>
    </row>
    <row r="51" spans="1:9" s="198" customFormat="1" ht="13.5" customHeight="1" x14ac:dyDescent="0.2">
      <c r="A51" s="204" t="s">
        <v>111</v>
      </c>
      <c r="B51" s="203">
        <v>6657</v>
      </c>
      <c r="C51" s="202">
        <v>22665117</v>
      </c>
      <c r="D51" s="203">
        <v>3693</v>
      </c>
      <c r="E51" s="202">
        <v>14655146</v>
      </c>
      <c r="F51" s="203">
        <v>194</v>
      </c>
      <c r="G51" s="202">
        <v>758480</v>
      </c>
      <c r="H51" s="203">
        <v>10544</v>
      </c>
      <c r="I51" s="202">
        <v>38078743</v>
      </c>
    </row>
    <row r="52" spans="1:9" s="198" customFormat="1" ht="13.5" customHeight="1" x14ac:dyDescent="0.2">
      <c r="A52" s="207" t="s">
        <v>112</v>
      </c>
      <c r="B52" s="206">
        <v>106721</v>
      </c>
      <c r="C52" s="205">
        <v>387368169</v>
      </c>
      <c r="D52" s="206">
        <v>42706</v>
      </c>
      <c r="E52" s="205">
        <v>157169485</v>
      </c>
      <c r="F52" s="206">
        <v>23699</v>
      </c>
      <c r="G52" s="205">
        <v>88894465</v>
      </c>
      <c r="H52" s="206">
        <v>173126</v>
      </c>
      <c r="I52" s="205">
        <v>633432119</v>
      </c>
    </row>
    <row r="53" spans="1:9" s="198" customFormat="1" ht="13.5" customHeight="1" x14ac:dyDescent="0.2">
      <c r="A53" s="204" t="s">
        <v>113</v>
      </c>
      <c r="B53" s="203">
        <v>92332</v>
      </c>
      <c r="C53" s="202">
        <v>340921586</v>
      </c>
      <c r="D53" s="203">
        <v>8952</v>
      </c>
      <c r="E53" s="202">
        <v>35677820</v>
      </c>
      <c r="F53" s="203">
        <v>3486</v>
      </c>
      <c r="G53" s="202">
        <v>12737441</v>
      </c>
      <c r="H53" s="203">
        <v>104770</v>
      </c>
      <c r="I53" s="202">
        <v>389336847</v>
      </c>
    </row>
    <row r="54" spans="1:9" s="198" customFormat="1" ht="13.5" customHeight="1" x14ac:dyDescent="0.2">
      <c r="A54" s="204" t="s">
        <v>114</v>
      </c>
      <c r="B54" s="203">
        <v>28926</v>
      </c>
      <c r="C54" s="202">
        <v>116252594</v>
      </c>
      <c r="D54" s="203">
        <v>2902</v>
      </c>
      <c r="E54" s="202">
        <v>12130429</v>
      </c>
      <c r="F54" s="203">
        <v>20742</v>
      </c>
      <c r="G54" s="202">
        <v>65205773</v>
      </c>
      <c r="H54" s="203">
        <v>52570</v>
      </c>
      <c r="I54" s="202">
        <v>193588796</v>
      </c>
    </row>
    <row r="55" spans="1:9" s="198" customFormat="1" ht="13.5" customHeight="1" x14ac:dyDescent="0.2">
      <c r="A55" s="204" t="s">
        <v>115</v>
      </c>
      <c r="B55" s="203">
        <v>76033</v>
      </c>
      <c r="C55" s="202">
        <v>267108728</v>
      </c>
      <c r="D55" s="203">
        <v>19170</v>
      </c>
      <c r="E55" s="202">
        <v>72057178</v>
      </c>
      <c r="F55" s="203">
        <v>1608</v>
      </c>
      <c r="G55" s="202">
        <v>6003718</v>
      </c>
      <c r="H55" s="203">
        <v>96811</v>
      </c>
      <c r="I55" s="202">
        <v>345169624</v>
      </c>
    </row>
    <row r="56" spans="1:9" s="198" customFormat="1" ht="13.5" customHeight="1" x14ac:dyDescent="0.2">
      <c r="A56" s="204" t="s">
        <v>116</v>
      </c>
      <c r="B56" s="203">
        <v>6809</v>
      </c>
      <c r="C56" s="202">
        <v>25019229</v>
      </c>
      <c r="D56" s="203">
        <v>800</v>
      </c>
      <c r="E56" s="202">
        <v>2728868</v>
      </c>
      <c r="F56" s="203">
        <v>91</v>
      </c>
      <c r="G56" s="202">
        <v>313594</v>
      </c>
      <c r="H56" s="203">
        <v>7700</v>
      </c>
      <c r="I56" s="202">
        <v>28061691</v>
      </c>
    </row>
    <row r="57" spans="1:9" s="198" customFormat="1" ht="13.5" customHeight="1" x14ac:dyDescent="0.2">
      <c r="A57" s="204" t="s">
        <v>117</v>
      </c>
      <c r="B57" s="203">
        <v>1053</v>
      </c>
      <c r="C57" s="202">
        <v>4256531</v>
      </c>
      <c r="D57" s="203" t="s">
        <v>236</v>
      </c>
      <c r="E57" s="202" t="s">
        <v>237</v>
      </c>
      <c r="F57" s="203" t="s">
        <v>236</v>
      </c>
      <c r="G57" s="202" t="s">
        <v>237</v>
      </c>
      <c r="H57" s="203">
        <v>1053</v>
      </c>
      <c r="I57" s="202">
        <v>4256531</v>
      </c>
    </row>
    <row r="58" spans="1:9" s="198" customFormat="1" ht="13.5" customHeight="1" x14ac:dyDescent="0.2">
      <c r="A58" s="207" t="s">
        <v>118</v>
      </c>
      <c r="B58" s="206" t="s">
        <v>236</v>
      </c>
      <c r="C58" s="205" t="s">
        <v>237</v>
      </c>
      <c r="D58" s="206" t="s">
        <v>236</v>
      </c>
      <c r="E58" s="205" t="s">
        <v>237</v>
      </c>
      <c r="F58" s="206" t="s">
        <v>236</v>
      </c>
      <c r="G58" s="205" t="s">
        <v>237</v>
      </c>
      <c r="H58" s="206" t="s">
        <v>236</v>
      </c>
      <c r="I58" s="205" t="s">
        <v>237</v>
      </c>
    </row>
    <row r="59" spans="1:9" s="198" customFormat="1" ht="13.5" customHeight="1" x14ac:dyDescent="0.2">
      <c r="A59" s="204" t="s">
        <v>119</v>
      </c>
      <c r="B59" s="203">
        <v>2353</v>
      </c>
      <c r="C59" s="202">
        <v>9562182</v>
      </c>
      <c r="D59" s="203" t="s">
        <v>236</v>
      </c>
      <c r="E59" s="202" t="s">
        <v>237</v>
      </c>
      <c r="F59" s="203" t="s">
        <v>236</v>
      </c>
      <c r="G59" s="202" t="s">
        <v>237</v>
      </c>
      <c r="H59" s="203">
        <v>2353</v>
      </c>
      <c r="I59" s="202">
        <v>9562182</v>
      </c>
    </row>
    <row r="60" spans="1:9" s="198" customFormat="1" ht="13.5" customHeight="1" x14ac:dyDescent="0.2">
      <c r="A60" s="204" t="s">
        <v>120</v>
      </c>
      <c r="B60" s="203">
        <v>3409</v>
      </c>
      <c r="C60" s="202">
        <v>13414549</v>
      </c>
      <c r="D60" s="203">
        <v>75</v>
      </c>
      <c r="E60" s="202">
        <v>332873</v>
      </c>
      <c r="F60" s="203" t="s">
        <v>236</v>
      </c>
      <c r="G60" s="202" t="s">
        <v>237</v>
      </c>
      <c r="H60" s="203">
        <v>3484</v>
      </c>
      <c r="I60" s="202">
        <v>13747422</v>
      </c>
    </row>
    <row r="61" spans="1:9" s="198" customFormat="1" ht="13.5" customHeight="1" x14ac:dyDescent="0.2">
      <c r="A61" s="204" t="s">
        <v>121</v>
      </c>
      <c r="B61" s="203">
        <v>1185</v>
      </c>
      <c r="C61" s="202">
        <v>4567449</v>
      </c>
      <c r="D61" s="203" t="s">
        <v>236</v>
      </c>
      <c r="E61" s="202" t="s">
        <v>237</v>
      </c>
      <c r="F61" s="203" t="s">
        <v>236</v>
      </c>
      <c r="G61" s="202" t="s">
        <v>237</v>
      </c>
      <c r="H61" s="203">
        <v>1185</v>
      </c>
      <c r="I61" s="202">
        <v>4567449</v>
      </c>
    </row>
    <row r="62" spans="1:9" s="198" customFormat="1" ht="13.5" customHeight="1" x14ac:dyDescent="0.2">
      <c r="A62" s="204" t="s">
        <v>122</v>
      </c>
      <c r="B62" s="203" t="s">
        <v>236</v>
      </c>
      <c r="C62" s="202" t="s">
        <v>237</v>
      </c>
      <c r="D62" s="203" t="s">
        <v>236</v>
      </c>
      <c r="E62" s="202" t="s">
        <v>237</v>
      </c>
      <c r="F62" s="203" t="s">
        <v>236</v>
      </c>
      <c r="G62" s="202" t="s">
        <v>237</v>
      </c>
      <c r="H62" s="203" t="s">
        <v>236</v>
      </c>
      <c r="I62" s="202" t="s">
        <v>237</v>
      </c>
    </row>
    <row r="63" spans="1:9" s="198" customFormat="1" ht="13.5" customHeight="1" x14ac:dyDescent="0.2">
      <c r="A63" s="204" t="s">
        <v>238</v>
      </c>
      <c r="B63" s="203">
        <v>897</v>
      </c>
      <c r="C63" s="202">
        <v>3782222</v>
      </c>
      <c r="D63" s="203" t="s">
        <v>236</v>
      </c>
      <c r="E63" s="202" t="s">
        <v>237</v>
      </c>
      <c r="F63" s="203" t="s">
        <v>236</v>
      </c>
      <c r="G63" s="202" t="s">
        <v>237</v>
      </c>
      <c r="H63" s="203">
        <v>897</v>
      </c>
      <c r="I63" s="202">
        <v>3782222</v>
      </c>
    </row>
    <row r="64" spans="1:9" s="198" customFormat="1" ht="13.5" customHeight="1" x14ac:dyDescent="0.2">
      <c r="A64" s="204" t="s">
        <v>124</v>
      </c>
      <c r="B64" s="203">
        <v>569</v>
      </c>
      <c r="C64" s="202">
        <v>2206829</v>
      </c>
      <c r="D64" s="203" t="s">
        <v>236</v>
      </c>
      <c r="E64" s="202" t="s">
        <v>237</v>
      </c>
      <c r="F64" s="203" t="s">
        <v>236</v>
      </c>
      <c r="G64" s="202" t="s">
        <v>237</v>
      </c>
      <c r="H64" s="203">
        <v>569</v>
      </c>
      <c r="I64" s="202">
        <v>2206829</v>
      </c>
    </row>
    <row r="65" spans="1:9" s="198" customFormat="1" ht="13.5" customHeight="1" x14ac:dyDescent="0.2">
      <c r="A65" s="204" t="s">
        <v>125</v>
      </c>
      <c r="B65" s="203">
        <v>1169</v>
      </c>
      <c r="C65" s="202">
        <v>4995341</v>
      </c>
      <c r="D65" s="203" t="s">
        <v>236</v>
      </c>
      <c r="E65" s="202" t="s">
        <v>237</v>
      </c>
      <c r="F65" s="203" t="s">
        <v>236</v>
      </c>
      <c r="G65" s="202" t="s">
        <v>237</v>
      </c>
      <c r="H65" s="203">
        <v>1169</v>
      </c>
      <c r="I65" s="202">
        <v>4995341</v>
      </c>
    </row>
    <row r="66" spans="1:9" s="198" customFormat="1" ht="13.5" customHeight="1" x14ac:dyDescent="0.2">
      <c r="A66" s="204" t="s">
        <v>239</v>
      </c>
      <c r="B66" s="203" t="s">
        <v>236</v>
      </c>
      <c r="C66" s="202" t="s">
        <v>237</v>
      </c>
      <c r="D66" s="203" t="s">
        <v>236</v>
      </c>
      <c r="E66" s="202" t="s">
        <v>237</v>
      </c>
      <c r="F66" s="203" t="s">
        <v>236</v>
      </c>
      <c r="G66" s="202" t="s">
        <v>237</v>
      </c>
      <c r="H66" s="203" t="s">
        <v>236</v>
      </c>
      <c r="I66" s="202" t="s">
        <v>237</v>
      </c>
    </row>
    <row r="67" spans="1:9" s="198" customFormat="1" ht="15" customHeight="1" x14ac:dyDescent="0.2">
      <c r="A67" s="201" t="s">
        <v>127</v>
      </c>
      <c r="B67" s="200">
        <v>4987274</v>
      </c>
      <c r="C67" s="199">
        <v>18511928053</v>
      </c>
      <c r="D67" s="200">
        <v>1110821</v>
      </c>
      <c r="E67" s="199">
        <v>4423589635</v>
      </c>
      <c r="F67" s="200">
        <v>1096666</v>
      </c>
      <c r="G67" s="199">
        <v>3958366540</v>
      </c>
      <c r="H67" s="200">
        <v>7194761</v>
      </c>
      <c r="I67" s="199">
        <v>26893884228</v>
      </c>
    </row>
    <row r="68" spans="1:9" s="198" customFormat="1" ht="28.35" customHeight="1" x14ac:dyDescent="0.2"/>
  </sheetData>
  <mergeCells count="5">
    <mergeCell ref="B3:C3"/>
    <mergeCell ref="D3:E3"/>
    <mergeCell ref="F3:G3"/>
    <mergeCell ref="H3:I3"/>
    <mergeCell ref="A1:I1"/>
  </mergeCells>
  <pageMargins left="0.78431372549019596" right="0.78431372549019596" top="0.98039215686274495" bottom="0.98039215686274495" header="0.50980392156862797" footer="0.50980392156862797"/>
  <pageSetup paperSize="9" scale="93" fitToHeight="0" orientation="landscape" r:id="rId1"/>
  <headerFooter alignWithMargins="0"/>
  <rowBreaks count="2" manualBreakCount="2">
    <brk id="28" max="8" man="1"/>
    <brk id="5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3AFB-40E3-42C4-B3E7-92F4D4D0FB5B}">
  <dimension ref="A1:I68"/>
  <sheetViews>
    <sheetView workbookViewId="0">
      <selection sqref="A1:XFD1048576"/>
    </sheetView>
  </sheetViews>
  <sheetFormatPr defaultRowHeight="12.75" x14ac:dyDescent="0.2"/>
  <cols>
    <col min="1" max="1" width="28.85546875" customWidth="1"/>
    <col min="2" max="2" width="12.5703125" customWidth="1"/>
    <col min="3" max="3" width="15.5703125" customWidth="1"/>
    <col min="4" max="4" width="12.5703125" customWidth="1"/>
    <col min="5" max="5" width="15.5703125" customWidth="1"/>
    <col min="6" max="6" width="12.5703125" customWidth="1"/>
    <col min="7" max="7" width="15.5703125" customWidth="1"/>
    <col min="8" max="8" width="12.5703125" customWidth="1"/>
    <col min="9" max="9" width="15.5703125" customWidth="1"/>
  </cols>
  <sheetData>
    <row r="1" spans="1:9" s="234" customFormat="1" ht="58.5" customHeight="1" x14ac:dyDescent="0.2">
      <c r="A1" s="233" t="s">
        <v>254</v>
      </c>
      <c r="B1" s="233"/>
      <c r="C1" s="233"/>
      <c r="D1" s="233"/>
      <c r="E1" s="233"/>
      <c r="F1" s="233"/>
      <c r="G1" s="233"/>
      <c r="H1" s="233"/>
      <c r="I1" s="233"/>
    </row>
    <row r="2" spans="1:9" s="234" customFormat="1" ht="12.75" customHeight="1" x14ac:dyDescent="0.2">
      <c r="A2" s="234">
        <v>1</v>
      </c>
      <c r="B2" s="234">
        <v>2</v>
      </c>
      <c r="C2" s="234">
        <v>3</v>
      </c>
      <c r="D2" s="234">
        <v>4</v>
      </c>
      <c r="E2" s="234">
        <v>5</v>
      </c>
      <c r="F2" s="234">
        <v>6</v>
      </c>
      <c r="G2" s="234">
        <v>7</v>
      </c>
      <c r="H2" s="234">
        <v>8</v>
      </c>
      <c r="I2" s="234">
        <v>9</v>
      </c>
    </row>
    <row r="3" spans="1:9" s="234" customFormat="1" ht="12.75" customHeight="1" x14ac:dyDescent="0.2">
      <c r="A3" s="235"/>
      <c r="B3" s="236" t="s">
        <v>59</v>
      </c>
      <c r="C3" s="236"/>
      <c r="D3" s="236" t="s">
        <v>60</v>
      </c>
      <c r="E3" s="236"/>
      <c r="F3" s="236" t="s">
        <v>61</v>
      </c>
      <c r="G3" s="236"/>
      <c r="H3" s="237" t="s">
        <v>127</v>
      </c>
      <c r="I3" s="237"/>
    </row>
    <row r="4" spans="1:9" s="234" customFormat="1" ht="27" customHeight="1" x14ac:dyDescent="0.2">
      <c r="A4" s="238"/>
      <c r="B4" s="239" t="s">
        <v>234</v>
      </c>
      <c r="C4" s="239" t="s">
        <v>235</v>
      </c>
      <c r="D4" s="239" t="s">
        <v>234</v>
      </c>
      <c r="E4" s="239" t="s">
        <v>235</v>
      </c>
      <c r="F4" s="239" t="s">
        <v>234</v>
      </c>
      <c r="G4" s="239" t="s">
        <v>235</v>
      </c>
      <c r="H4" s="239" t="s">
        <v>234</v>
      </c>
      <c r="I4" s="239" t="s">
        <v>235</v>
      </c>
    </row>
    <row r="5" spans="1:9" s="234" customFormat="1" ht="13.5" customHeight="1" x14ac:dyDescent="0.2">
      <c r="A5" s="240" t="s">
        <v>65</v>
      </c>
      <c r="B5" s="241">
        <v>89002</v>
      </c>
      <c r="C5" s="242">
        <v>375132134</v>
      </c>
      <c r="D5" s="241">
        <v>10864</v>
      </c>
      <c r="E5" s="242">
        <v>49360584</v>
      </c>
      <c r="F5" s="241">
        <v>26047</v>
      </c>
      <c r="G5" s="242">
        <v>92832760</v>
      </c>
      <c r="H5" s="241">
        <v>125913</v>
      </c>
      <c r="I5" s="242">
        <v>517325478</v>
      </c>
    </row>
    <row r="6" spans="1:9" s="234" customFormat="1" ht="13.5" customHeight="1" x14ac:dyDescent="0.2">
      <c r="A6" s="240" t="s">
        <v>66</v>
      </c>
      <c r="B6" s="241">
        <v>6175</v>
      </c>
      <c r="C6" s="242">
        <v>21574831</v>
      </c>
      <c r="D6" s="241">
        <v>227</v>
      </c>
      <c r="E6" s="242">
        <v>957383</v>
      </c>
      <c r="F6" s="241">
        <v>3748</v>
      </c>
      <c r="G6" s="242">
        <v>15480581</v>
      </c>
      <c r="H6" s="241">
        <v>10150</v>
      </c>
      <c r="I6" s="242">
        <v>38012795</v>
      </c>
    </row>
    <row r="7" spans="1:9" s="234" customFormat="1" ht="13.5" customHeight="1" x14ac:dyDescent="0.2">
      <c r="A7" s="240" t="s">
        <v>67</v>
      </c>
      <c r="B7" s="241">
        <v>119801</v>
      </c>
      <c r="C7" s="242">
        <v>453224569</v>
      </c>
      <c r="D7" s="241">
        <v>1437</v>
      </c>
      <c r="E7" s="242">
        <v>6911429</v>
      </c>
      <c r="F7" s="241">
        <v>120496</v>
      </c>
      <c r="G7" s="242">
        <v>483968831</v>
      </c>
      <c r="H7" s="241">
        <v>241734</v>
      </c>
      <c r="I7" s="242">
        <v>944104829</v>
      </c>
    </row>
    <row r="8" spans="1:9" s="234" customFormat="1" ht="13.5" customHeight="1" x14ac:dyDescent="0.2">
      <c r="A8" s="240" t="s">
        <v>68</v>
      </c>
      <c r="B8" s="241">
        <v>55586</v>
      </c>
      <c r="C8" s="242">
        <v>231473748</v>
      </c>
      <c r="D8" s="241">
        <v>6620</v>
      </c>
      <c r="E8" s="242">
        <v>29209905</v>
      </c>
      <c r="F8" s="241">
        <v>2491</v>
      </c>
      <c r="G8" s="242">
        <v>10010045</v>
      </c>
      <c r="H8" s="241">
        <v>64697</v>
      </c>
      <c r="I8" s="242">
        <v>270693698</v>
      </c>
    </row>
    <row r="9" spans="1:9" s="234" customFormat="1" ht="13.5" customHeight="1" x14ac:dyDescent="0.2">
      <c r="A9" s="240" t="s">
        <v>69</v>
      </c>
      <c r="B9" s="241">
        <v>753940</v>
      </c>
      <c r="C9" s="242">
        <v>3072045777</v>
      </c>
      <c r="D9" s="241">
        <v>60766</v>
      </c>
      <c r="E9" s="242">
        <v>263473245</v>
      </c>
      <c r="F9" s="241">
        <v>124225</v>
      </c>
      <c r="G9" s="242">
        <v>514249791</v>
      </c>
      <c r="H9" s="241">
        <v>938931</v>
      </c>
      <c r="I9" s="242">
        <v>3849768813</v>
      </c>
    </row>
    <row r="10" spans="1:9" s="234" customFormat="1" ht="13.5" customHeight="1" x14ac:dyDescent="0.2">
      <c r="A10" s="243" t="s">
        <v>70</v>
      </c>
      <c r="B10" s="244">
        <v>74577</v>
      </c>
      <c r="C10" s="245">
        <v>276744665</v>
      </c>
      <c r="D10" s="244">
        <v>6740</v>
      </c>
      <c r="E10" s="245">
        <v>26672358</v>
      </c>
      <c r="F10" s="244">
        <v>34227</v>
      </c>
      <c r="G10" s="245">
        <v>135468922</v>
      </c>
      <c r="H10" s="244">
        <v>115544</v>
      </c>
      <c r="I10" s="245">
        <v>438885945</v>
      </c>
    </row>
    <row r="11" spans="1:9" s="234" customFormat="1" ht="13.5" customHeight="1" x14ac:dyDescent="0.2">
      <c r="A11" s="240" t="s">
        <v>71</v>
      </c>
      <c r="B11" s="241">
        <v>41423</v>
      </c>
      <c r="C11" s="242">
        <v>151811385</v>
      </c>
      <c r="D11" s="241">
        <v>13409</v>
      </c>
      <c r="E11" s="242">
        <v>55208526</v>
      </c>
      <c r="F11" s="241">
        <v>22233</v>
      </c>
      <c r="G11" s="242">
        <v>74216360</v>
      </c>
      <c r="H11" s="241">
        <v>77065</v>
      </c>
      <c r="I11" s="242">
        <v>281236271</v>
      </c>
    </row>
    <row r="12" spans="1:9" s="234" customFormat="1" ht="13.5" customHeight="1" x14ac:dyDescent="0.2">
      <c r="A12" s="240" t="s">
        <v>72</v>
      </c>
      <c r="B12" s="241">
        <v>12004</v>
      </c>
      <c r="C12" s="242">
        <v>44306319</v>
      </c>
      <c r="D12" s="241">
        <v>4508</v>
      </c>
      <c r="E12" s="242">
        <v>17379258</v>
      </c>
      <c r="F12" s="241">
        <v>873</v>
      </c>
      <c r="G12" s="242">
        <v>3478269</v>
      </c>
      <c r="H12" s="241">
        <v>17385</v>
      </c>
      <c r="I12" s="242">
        <v>65163846</v>
      </c>
    </row>
    <row r="13" spans="1:9" s="234" customFormat="1" ht="13.5" customHeight="1" x14ac:dyDescent="0.2">
      <c r="A13" s="240" t="s">
        <v>73</v>
      </c>
      <c r="B13" s="241">
        <v>2064</v>
      </c>
      <c r="C13" s="242">
        <v>7496658</v>
      </c>
      <c r="D13" s="241">
        <v>9089</v>
      </c>
      <c r="E13" s="242">
        <v>41453580</v>
      </c>
      <c r="F13" s="241">
        <v>28663</v>
      </c>
      <c r="G13" s="242">
        <v>107273350</v>
      </c>
      <c r="H13" s="241">
        <v>39816</v>
      </c>
      <c r="I13" s="242">
        <v>156223588</v>
      </c>
    </row>
    <row r="14" spans="1:9" s="234" customFormat="1" ht="13.5" customHeight="1" x14ac:dyDescent="0.2">
      <c r="A14" s="240" t="s">
        <v>74</v>
      </c>
      <c r="B14" s="241">
        <v>342162</v>
      </c>
      <c r="C14" s="242">
        <v>1356135655</v>
      </c>
      <c r="D14" s="241">
        <v>88147</v>
      </c>
      <c r="E14" s="242">
        <v>411280380</v>
      </c>
      <c r="F14" s="241">
        <v>59163</v>
      </c>
      <c r="G14" s="242">
        <v>252182720</v>
      </c>
      <c r="H14" s="241">
        <v>489472</v>
      </c>
      <c r="I14" s="242">
        <v>2019598755</v>
      </c>
    </row>
    <row r="15" spans="1:9" s="234" customFormat="1" ht="13.5" customHeight="1" x14ac:dyDescent="0.2">
      <c r="A15" s="240" t="s">
        <v>75</v>
      </c>
      <c r="B15" s="241">
        <v>187601</v>
      </c>
      <c r="C15" s="242">
        <v>755063449</v>
      </c>
      <c r="D15" s="241">
        <v>20759</v>
      </c>
      <c r="E15" s="242">
        <v>92594867</v>
      </c>
      <c r="F15" s="241">
        <v>19666</v>
      </c>
      <c r="G15" s="242">
        <v>79199546</v>
      </c>
      <c r="H15" s="241">
        <v>228026</v>
      </c>
      <c r="I15" s="242">
        <v>926857862</v>
      </c>
    </row>
    <row r="16" spans="1:9" s="234" customFormat="1" ht="13.5" customHeight="1" x14ac:dyDescent="0.2">
      <c r="A16" s="243" t="s">
        <v>76</v>
      </c>
      <c r="B16" s="244">
        <v>14403</v>
      </c>
      <c r="C16" s="245">
        <v>56461102</v>
      </c>
      <c r="D16" s="244">
        <v>2636</v>
      </c>
      <c r="E16" s="245">
        <v>11536998</v>
      </c>
      <c r="F16" s="244">
        <v>806</v>
      </c>
      <c r="G16" s="245">
        <v>3462364</v>
      </c>
      <c r="H16" s="244">
        <v>17845</v>
      </c>
      <c r="I16" s="245">
        <v>71460464</v>
      </c>
    </row>
    <row r="17" spans="1:9" s="234" customFormat="1" ht="13.5" customHeight="1" x14ac:dyDescent="0.2">
      <c r="A17" s="240" t="s">
        <v>77</v>
      </c>
      <c r="B17" s="241">
        <v>22960</v>
      </c>
      <c r="C17" s="242">
        <v>88194605</v>
      </c>
      <c r="D17" s="241">
        <v>17985</v>
      </c>
      <c r="E17" s="242">
        <v>80539921</v>
      </c>
      <c r="F17" s="241">
        <v>2185</v>
      </c>
      <c r="G17" s="242">
        <v>9457511</v>
      </c>
      <c r="H17" s="241">
        <v>43130</v>
      </c>
      <c r="I17" s="242">
        <v>178192037</v>
      </c>
    </row>
    <row r="18" spans="1:9" s="234" customFormat="1" ht="13.5" customHeight="1" x14ac:dyDescent="0.2">
      <c r="A18" s="240" t="s">
        <v>78</v>
      </c>
      <c r="B18" s="241">
        <v>147667</v>
      </c>
      <c r="C18" s="242">
        <v>565289644</v>
      </c>
      <c r="D18" s="241">
        <v>46604</v>
      </c>
      <c r="E18" s="242">
        <v>200249857</v>
      </c>
      <c r="F18" s="241">
        <v>70189</v>
      </c>
      <c r="G18" s="242">
        <v>275122428</v>
      </c>
      <c r="H18" s="241">
        <v>264460</v>
      </c>
      <c r="I18" s="242">
        <v>1040661929</v>
      </c>
    </row>
    <row r="19" spans="1:9" s="234" customFormat="1" ht="13.5" customHeight="1" x14ac:dyDescent="0.2">
      <c r="A19" s="240" t="s">
        <v>79</v>
      </c>
      <c r="B19" s="241">
        <v>112261</v>
      </c>
      <c r="C19" s="242">
        <v>424754502</v>
      </c>
      <c r="D19" s="241">
        <v>24559</v>
      </c>
      <c r="E19" s="242">
        <v>100128988</v>
      </c>
      <c r="F19" s="241">
        <v>14002</v>
      </c>
      <c r="G19" s="242">
        <v>54565353</v>
      </c>
      <c r="H19" s="241">
        <v>150822</v>
      </c>
      <c r="I19" s="242">
        <v>579448843</v>
      </c>
    </row>
    <row r="20" spans="1:9" s="234" customFormat="1" ht="13.5" customHeight="1" x14ac:dyDescent="0.2">
      <c r="A20" s="240" t="s">
        <v>80</v>
      </c>
      <c r="B20" s="241">
        <v>42811</v>
      </c>
      <c r="C20" s="242">
        <v>166568290</v>
      </c>
      <c r="D20" s="241">
        <v>14301</v>
      </c>
      <c r="E20" s="242">
        <v>60574417</v>
      </c>
      <c r="F20" s="241">
        <v>3135</v>
      </c>
      <c r="G20" s="242">
        <v>13443382</v>
      </c>
      <c r="H20" s="241">
        <v>60247</v>
      </c>
      <c r="I20" s="242">
        <v>240586089</v>
      </c>
    </row>
    <row r="21" spans="1:9" s="234" customFormat="1" ht="13.5" customHeight="1" x14ac:dyDescent="0.2">
      <c r="A21" s="240" t="s">
        <v>81</v>
      </c>
      <c r="B21" s="241">
        <v>47491</v>
      </c>
      <c r="C21" s="242">
        <v>184856313</v>
      </c>
      <c r="D21" s="241">
        <v>7988</v>
      </c>
      <c r="E21" s="242">
        <v>32911669</v>
      </c>
      <c r="F21" s="241">
        <v>2450</v>
      </c>
      <c r="G21" s="242">
        <v>9615418</v>
      </c>
      <c r="H21" s="241">
        <v>57929</v>
      </c>
      <c r="I21" s="242">
        <v>227383400</v>
      </c>
    </row>
    <row r="22" spans="1:9" s="234" customFormat="1" ht="13.5" customHeight="1" x14ac:dyDescent="0.2">
      <c r="A22" s="243" t="s">
        <v>82</v>
      </c>
      <c r="B22" s="244">
        <v>70767</v>
      </c>
      <c r="C22" s="245">
        <v>276877734</v>
      </c>
      <c r="D22" s="244">
        <v>12373</v>
      </c>
      <c r="E22" s="245">
        <v>55154941</v>
      </c>
      <c r="F22" s="244">
        <v>10572</v>
      </c>
      <c r="G22" s="245">
        <v>39146193</v>
      </c>
      <c r="H22" s="244">
        <v>93712</v>
      </c>
      <c r="I22" s="245">
        <v>371178868</v>
      </c>
    </row>
    <row r="23" spans="1:9" s="234" customFormat="1" ht="13.5" customHeight="1" x14ac:dyDescent="0.2">
      <c r="A23" s="240" t="s">
        <v>83</v>
      </c>
      <c r="B23" s="241">
        <v>82692</v>
      </c>
      <c r="C23" s="242">
        <v>342486547</v>
      </c>
      <c r="D23" s="241">
        <v>5830</v>
      </c>
      <c r="E23" s="242">
        <v>26038963</v>
      </c>
      <c r="F23" s="241">
        <v>14194</v>
      </c>
      <c r="G23" s="242">
        <v>54338099</v>
      </c>
      <c r="H23" s="241">
        <v>102716</v>
      </c>
      <c r="I23" s="242">
        <v>422863609</v>
      </c>
    </row>
    <row r="24" spans="1:9" s="234" customFormat="1" ht="13.5" customHeight="1" x14ac:dyDescent="0.2">
      <c r="A24" s="240" t="s">
        <v>84</v>
      </c>
      <c r="B24" s="241">
        <v>17676</v>
      </c>
      <c r="C24" s="242">
        <v>69090218</v>
      </c>
      <c r="D24" s="241">
        <v>3910</v>
      </c>
      <c r="E24" s="242">
        <v>16708700</v>
      </c>
      <c r="F24" s="241">
        <v>2344</v>
      </c>
      <c r="G24" s="242">
        <v>8545271</v>
      </c>
      <c r="H24" s="241">
        <v>23930</v>
      </c>
      <c r="I24" s="242">
        <v>94344189</v>
      </c>
    </row>
    <row r="25" spans="1:9" s="234" customFormat="1" ht="13.5" customHeight="1" x14ac:dyDescent="0.2">
      <c r="A25" s="240" t="s">
        <v>85</v>
      </c>
      <c r="B25" s="241">
        <v>88843</v>
      </c>
      <c r="C25" s="242">
        <v>318812231</v>
      </c>
      <c r="D25" s="241">
        <v>6281</v>
      </c>
      <c r="E25" s="242">
        <v>28123227</v>
      </c>
      <c r="F25" s="241">
        <v>9319</v>
      </c>
      <c r="G25" s="242">
        <v>32893456</v>
      </c>
      <c r="H25" s="241">
        <v>104443</v>
      </c>
      <c r="I25" s="242">
        <v>379828914</v>
      </c>
    </row>
    <row r="26" spans="1:9" s="234" customFormat="1" ht="13.5" customHeight="1" x14ac:dyDescent="0.2">
      <c r="A26" s="240" t="s">
        <v>86</v>
      </c>
      <c r="B26" s="241">
        <v>77610</v>
      </c>
      <c r="C26" s="242">
        <v>293682263</v>
      </c>
      <c r="D26" s="241">
        <v>39697</v>
      </c>
      <c r="E26" s="242">
        <v>174358358</v>
      </c>
      <c r="F26" s="241">
        <v>5281</v>
      </c>
      <c r="G26" s="242">
        <v>20282786</v>
      </c>
      <c r="H26" s="241">
        <v>122588</v>
      </c>
      <c r="I26" s="242">
        <v>488323407</v>
      </c>
    </row>
    <row r="27" spans="1:9" s="234" customFormat="1" ht="13.5" customHeight="1" x14ac:dyDescent="0.2">
      <c r="A27" s="240" t="s">
        <v>87</v>
      </c>
      <c r="B27" s="241">
        <v>153306</v>
      </c>
      <c r="C27" s="242">
        <v>587424520</v>
      </c>
      <c r="D27" s="241">
        <v>26079</v>
      </c>
      <c r="E27" s="242">
        <v>99907985</v>
      </c>
      <c r="F27" s="241">
        <v>15511</v>
      </c>
      <c r="G27" s="242">
        <v>58915164</v>
      </c>
      <c r="H27" s="241">
        <v>194896</v>
      </c>
      <c r="I27" s="242">
        <v>746247669</v>
      </c>
    </row>
    <row r="28" spans="1:9" s="234" customFormat="1" ht="13.5" customHeight="1" x14ac:dyDescent="0.2">
      <c r="A28" s="243" t="s">
        <v>88</v>
      </c>
      <c r="B28" s="244">
        <v>74699</v>
      </c>
      <c r="C28" s="245">
        <v>275881764</v>
      </c>
      <c r="D28" s="244">
        <v>14742</v>
      </c>
      <c r="E28" s="245">
        <v>60411506</v>
      </c>
      <c r="F28" s="244">
        <v>27554</v>
      </c>
      <c r="G28" s="245">
        <v>88505045</v>
      </c>
      <c r="H28" s="244">
        <v>116995</v>
      </c>
      <c r="I28" s="245">
        <v>424798315</v>
      </c>
    </row>
    <row r="29" spans="1:9" s="234" customFormat="1" ht="13.5" customHeight="1" x14ac:dyDescent="0.2">
      <c r="A29" s="240" t="s">
        <v>89</v>
      </c>
      <c r="B29" s="241">
        <v>69140</v>
      </c>
      <c r="C29" s="242">
        <v>312130562</v>
      </c>
      <c r="D29" s="241">
        <v>5774</v>
      </c>
      <c r="E29" s="242">
        <v>25409639</v>
      </c>
      <c r="F29" s="241">
        <v>990</v>
      </c>
      <c r="G29" s="242">
        <v>3932914</v>
      </c>
      <c r="H29" s="241">
        <v>75904</v>
      </c>
      <c r="I29" s="242">
        <v>341473115</v>
      </c>
    </row>
    <row r="30" spans="1:9" s="234" customFormat="1" ht="13.5" customHeight="1" x14ac:dyDescent="0.2">
      <c r="A30" s="240" t="s">
        <v>90</v>
      </c>
      <c r="B30" s="241">
        <v>76533</v>
      </c>
      <c r="C30" s="242">
        <v>298807962</v>
      </c>
      <c r="D30" s="241">
        <v>33683</v>
      </c>
      <c r="E30" s="242">
        <v>131154751</v>
      </c>
      <c r="F30" s="241">
        <v>15188</v>
      </c>
      <c r="G30" s="242">
        <v>65188844</v>
      </c>
      <c r="H30" s="241">
        <v>125404</v>
      </c>
      <c r="I30" s="242">
        <v>495151557</v>
      </c>
    </row>
    <row r="31" spans="1:9" s="234" customFormat="1" ht="13.5" customHeight="1" x14ac:dyDescent="0.2">
      <c r="A31" s="240" t="s">
        <v>91</v>
      </c>
      <c r="B31" s="241">
        <v>13982</v>
      </c>
      <c r="C31" s="242">
        <v>55864281</v>
      </c>
      <c r="D31" s="241">
        <v>1137</v>
      </c>
      <c r="E31" s="242">
        <v>4700113</v>
      </c>
      <c r="F31" s="241">
        <v>350</v>
      </c>
      <c r="G31" s="242">
        <v>1708075</v>
      </c>
      <c r="H31" s="241">
        <v>15469</v>
      </c>
      <c r="I31" s="242">
        <v>62272469</v>
      </c>
    </row>
    <row r="32" spans="1:9" s="234" customFormat="1" ht="13.5" customHeight="1" x14ac:dyDescent="0.2">
      <c r="A32" s="240" t="s">
        <v>92</v>
      </c>
      <c r="B32" s="241">
        <v>28205</v>
      </c>
      <c r="C32" s="242">
        <v>105427984</v>
      </c>
      <c r="D32" s="241">
        <v>7075</v>
      </c>
      <c r="E32" s="242">
        <v>29002927</v>
      </c>
      <c r="F32" s="241">
        <v>699</v>
      </c>
      <c r="G32" s="242">
        <v>3224423</v>
      </c>
      <c r="H32" s="241">
        <v>35979</v>
      </c>
      <c r="I32" s="242">
        <v>137655334</v>
      </c>
    </row>
    <row r="33" spans="1:9" s="234" customFormat="1" ht="13.5" customHeight="1" x14ac:dyDescent="0.2">
      <c r="A33" s="240" t="s">
        <v>93</v>
      </c>
      <c r="B33" s="241">
        <v>33704</v>
      </c>
      <c r="C33" s="242">
        <v>123623139</v>
      </c>
      <c r="D33" s="241">
        <v>832</v>
      </c>
      <c r="E33" s="242">
        <v>3524801</v>
      </c>
      <c r="F33" s="241">
        <v>6594</v>
      </c>
      <c r="G33" s="242">
        <v>24697204</v>
      </c>
      <c r="H33" s="241">
        <v>41130</v>
      </c>
      <c r="I33" s="242">
        <v>151845144</v>
      </c>
    </row>
    <row r="34" spans="1:9" s="234" customFormat="1" ht="13.5" customHeight="1" x14ac:dyDescent="0.2">
      <c r="A34" s="243" t="s">
        <v>94</v>
      </c>
      <c r="B34" s="244">
        <v>11534</v>
      </c>
      <c r="C34" s="245">
        <v>42324986</v>
      </c>
      <c r="D34" s="244">
        <v>46791</v>
      </c>
      <c r="E34" s="245">
        <v>117888378</v>
      </c>
      <c r="F34" s="244">
        <v>592</v>
      </c>
      <c r="G34" s="245">
        <v>2209023</v>
      </c>
      <c r="H34" s="244">
        <v>58917</v>
      </c>
      <c r="I34" s="245">
        <v>162422387</v>
      </c>
    </row>
    <row r="35" spans="1:9" s="234" customFormat="1" ht="13.5" customHeight="1" x14ac:dyDescent="0.2">
      <c r="A35" s="240" t="s">
        <v>95</v>
      </c>
      <c r="B35" s="241">
        <v>119936</v>
      </c>
      <c r="C35" s="242">
        <v>493671934</v>
      </c>
      <c r="D35" s="241">
        <v>19155</v>
      </c>
      <c r="E35" s="242">
        <v>90129151</v>
      </c>
      <c r="F35" s="241">
        <v>21019</v>
      </c>
      <c r="G35" s="242">
        <v>82567121</v>
      </c>
      <c r="H35" s="241">
        <v>160110</v>
      </c>
      <c r="I35" s="242">
        <v>666368206</v>
      </c>
    </row>
    <row r="36" spans="1:9" s="234" customFormat="1" ht="13.5" customHeight="1" x14ac:dyDescent="0.2">
      <c r="A36" s="240" t="s">
        <v>96</v>
      </c>
      <c r="B36" s="241">
        <v>42091</v>
      </c>
      <c r="C36" s="242">
        <v>160413396</v>
      </c>
      <c r="D36" s="241">
        <v>383</v>
      </c>
      <c r="E36" s="242">
        <v>1732032</v>
      </c>
      <c r="F36" s="241">
        <v>1682</v>
      </c>
      <c r="G36" s="242">
        <v>6255753</v>
      </c>
      <c r="H36" s="241">
        <v>44156</v>
      </c>
      <c r="I36" s="242">
        <v>168401181</v>
      </c>
    </row>
    <row r="37" spans="1:9" s="234" customFormat="1" ht="13.5" customHeight="1" x14ac:dyDescent="0.2">
      <c r="A37" s="240" t="s">
        <v>97</v>
      </c>
      <c r="B37" s="241">
        <v>298014</v>
      </c>
      <c r="C37" s="242">
        <v>1281547528</v>
      </c>
      <c r="D37" s="241">
        <v>106065</v>
      </c>
      <c r="E37" s="242">
        <v>487541673</v>
      </c>
      <c r="F37" s="241">
        <v>51520</v>
      </c>
      <c r="G37" s="242">
        <v>228759492</v>
      </c>
      <c r="H37" s="241">
        <v>455599</v>
      </c>
      <c r="I37" s="242">
        <v>1997848693</v>
      </c>
    </row>
    <row r="38" spans="1:9" s="234" customFormat="1" ht="13.5" customHeight="1" x14ac:dyDescent="0.2">
      <c r="A38" s="240" t="s">
        <v>98</v>
      </c>
      <c r="B38" s="241">
        <v>171672</v>
      </c>
      <c r="C38" s="242">
        <v>691547247</v>
      </c>
      <c r="D38" s="241">
        <v>26205</v>
      </c>
      <c r="E38" s="242">
        <v>118125241</v>
      </c>
      <c r="F38" s="241">
        <v>5247</v>
      </c>
      <c r="G38" s="242">
        <v>19630523</v>
      </c>
      <c r="H38" s="241">
        <v>203124</v>
      </c>
      <c r="I38" s="242">
        <v>829303011</v>
      </c>
    </row>
    <row r="39" spans="1:9" s="234" customFormat="1" ht="13.5" customHeight="1" x14ac:dyDescent="0.2">
      <c r="A39" s="240" t="s">
        <v>99</v>
      </c>
      <c r="B39" s="241">
        <v>9314</v>
      </c>
      <c r="C39" s="242">
        <v>37176478</v>
      </c>
      <c r="D39" s="241">
        <v>1798</v>
      </c>
      <c r="E39" s="242">
        <v>7468008</v>
      </c>
      <c r="F39" s="241">
        <v>253</v>
      </c>
      <c r="G39" s="242">
        <v>1178834</v>
      </c>
      <c r="H39" s="241">
        <v>11365</v>
      </c>
      <c r="I39" s="242">
        <v>45823320</v>
      </c>
    </row>
    <row r="40" spans="1:9" s="234" customFormat="1" ht="13.5" customHeight="1" x14ac:dyDescent="0.2">
      <c r="A40" s="243" t="s">
        <v>100</v>
      </c>
      <c r="B40" s="244">
        <v>150426</v>
      </c>
      <c r="C40" s="245">
        <v>566216226</v>
      </c>
      <c r="D40" s="244">
        <v>35687</v>
      </c>
      <c r="E40" s="245">
        <v>148749006</v>
      </c>
      <c r="F40" s="244">
        <v>19447</v>
      </c>
      <c r="G40" s="245">
        <v>77752686</v>
      </c>
      <c r="H40" s="244">
        <v>205560</v>
      </c>
      <c r="I40" s="245">
        <v>792717918</v>
      </c>
    </row>
    <row r="41" spans="1:9" s="234" customFormat="1" ht="13.5" customHeight="1" x14ac:dyDescent="0.2">
      <c r="A41" s="240" t="s">
        <v>101</v>
      </c>
      <c r="B41" s="241">
        <v>63647</v>
      </c>
      <c r="C41" s="242">
        <v>251253834</v>
      </c>
      <c r="D41" s="241">
        <v>7373</v>
      </c>
      <c r="E41" s="242">
        <v>31676262</v>
      </c>
      <c r="F41" s="241">
        <v>10169</v>
      </c>
      <c r="G41" s="242">
        <v>41217789</v>
      </c>
      <c r="H41" s="241">
        <v>81189</v>
      </c>
      <c r="I41" s="242">
        <v>324147885</v>
      </c>
    </row>
    <row r="42" spans="1:9" s="234" customFormat="1" ht="13.5" customHeight="1" x14ac:dyDescent="0.2">
      <c r="A42" s="240" t="s">
        <v>102</v>
      </c>
      <c r="B42" s="241">
        <v>65538</v>
      </c>
      <c r="C42" s="242">
        <v>245187797</v>
      </c>
      <c r="D42" s="241">
        <v>6299</v>
      </c>
      <c r="E42" s="242">
        <v>26681732</v>
      </c>
      <c r="F42" s="241">
        <v>5438</v>
      </c>
      <c r="G42" s="242">
        <v>21402653</v>
      </c>
      <c r="H42" s="241">
        <v>77275</v>
      </c>
      <c r="I42" s="242">
        <v>293272182</v>
      </c>
    </row>
    <row r="43" spans="1:9" s="234" customFormat="1" ht="13.5" customHeight="1" x14ac:dyDescent="0.2">
      <c r="A43" s="240" t="s">
        <v>103</v>
      </c>
      <c r="B43" s="241">
        <v>120095</v>
      </c>
      <c r="C43" s="242">
        <v>465328457</v>
      </c>
      <c r="D43" s="241">
        <v>69447</v>
      </c>
      <c r="E43" s="242">
        <v>298584561</v>
      </c>
      <c r="F43" s="241">
        <v>26556</v>
      </c>
      <c r="G43" s="242">
        <v>107304374</v>
      </c>
      <c r="H43" s="241">
        <v>216098</v>
      </c>
      <c r="I43" s="242">
        <v>871217392</v>
      </c>
    </row>
    <row r="44" spans="1:9" s="234" customFormat="1" ht="13.5" customHeight="1" x14ac:dyDescent="0.2">
      <c r="A44" s="240" t="s">
        <v>104</v>
      </c>
      <c r="B44" s="241">
        <v>39925</v>
      </c>
      <c r="C44" s="242">
        <v>197467971</v>
      </c>
      <c r="D44" s="241">
        <v>86436</v>
      </c>
      <c r="E44" s="242">
        <v>398109500</v>
      </c>
      <c r="F44" s="241">
        <v>51737</v>
      </c>
      <c r="G44" s="242">
        <v>219016245</v>
      </c>
      <c r="H44" s="241">
        <v>178098</v>
      </c>
      <c r="I44" s="242">
        <v>814593716</v>
      </c>
    </row>
    <row r="45" spans="1:9" s="234" customFormat="1" ht="13.5" customHeight="1" x14ac:dyDescent="0.2">
      <c r="A45" s="240" t="s">
        <v>105</v>
      </c>
      <c r="B45" s="241">
        <v>15238</v>
      </c>
      <c r="C45" s="242">
        <v>56775440</v>
      </c>
      <c r="D45" s="241">
        <v>11964</v>
      </c>
      <c r="E45" s="242">
        <v>50567720</v>
      </c>
      <c r="F45" s="241">
        <v>1473</v>
      </c>
      <c r="G45" s="242">
        <v>4965846</v>
      </c>
      <c r="H45" s="241">
        <v>28675</v>
      </c>
      <c r="I45" s="242">
        <v>112309006</v>
      </c>
    </row>
    <row r="46" spans="1:9" s="234" customFormat="1" ht="13.5" customHeight="1" x14ac:dyDescent="0.2">
      <c r="A46" s="243" t="s">
        <v>106</v>
      </c>
      <c r="B46" s="244">
        <v>72766</v>
      </c>
      <c r="C46" s="245">
        <v>289530214</v>
      </c>
      <c r="D46" s="244">
        <v>15912</v>
      </c>
      <c r="E46" s="245">
        <v>70847028</v>
      </c>
      <c r="F46" s="244">
        <v>2568</v>
      </c>
      <c r="G46" s="245">
        <v>9998425</v>
      </c>
      <c r="H46" s="244">
        <v>91246</v>
      </c>
      <c r="I46" s="245">
        <v>370375667</v>
      </c>
    </row>
    <row r="47" spans="1:9" s="234" customFormat="1" ht="13.5" customHeight="1" x14ac:dyDescent="0.2">
      <c r="A47" s="240" t="s">
        <v>107</v>
      </c>
      <c r="B47" s="241">
        <v>11606</v>
      </c>
      <c r="C47" s="242">
        <v>46539351</v>
      </c>
      <c r="D47" s="241">
        <v>1606</v>
      </c>
      <c r="E47" s="242">
        <v>6431978</v>
      </c>
      <c r="F47" s="241">
        <v>5854</v>
      </c>
      <c r="G47" s="242">
        <v>19583377</v>
      </c>
      <c r="H47" s="241">
        <v>19066</v>
      </c>
      <c r="I47" s="242">
        <v>72554706</v>
      </c>
    </row>
    <row r="48" spans="1:9" s="234" customFormat="1" ht="13.5" customHeight="1" x14ac:dyDescent="0.2">
      <c r="A48" s="240" t="s">
        <v>108</v>
      </c>
      <c r="B48" s="241">
        <v>93910</v>
      </c>
      <c r="C48" s="242">
        <v>379352261</v>
      </c>
      <c r="D48" s="241">
        <v>22738</v>
      </c>
      <c r="E48" s="242">
        <v>100114862</v>
      </c>
      <c r="F48" s="241">
        <v>16577</v>
      </c>
      <c r="G48" s="242">
        <v>69838026</v>
      </c>
      <c r="H48" s="241">
        <v>133225</v>
      </c>
      <c r="I48" s="242">
        <v>549305149</v>
      </c>
    </row>
    <row r="49" spans="1:9" s="234" customFormat="1" ht="13.5" customHeight="1" x14ac:dyDescent="0.2">
      <c r="A49" s="240" t="s">
        <v>109</v>
      </c>
      <c r="B49" s="241">
        <v>483731</v>
      </c>
      <c r="C49" s="242">
        <v>1964007087</v>
      </c>
      <c r="D49" s="241">
        <v>43055</v>
      </c>
      <c r="E49" s="242">
        <v>187155742</v>
      </c>
      <c r="F49" s="241">
        <v>50756</v>
      </c>
      <c r="G49" s="242">
        <v>206602831</v>
      </c>
      <c r="H49" s="241">
        <v>577542</v>
      </c>
      <c r="I49" s="242">
        <v>2357765660</v>
      </c>
    </row>
    <row r="50" spans="1:9" s="234" customFormat="1" ht="13.5" customHeight="1" x14ac:dyDescent="0.2">
      <c r="A50" s="240" t="s">
        <v>110</v>
      </c>
      <c r="B50" s="241">
        <v>56595</v>
      </c>
      <c r="C50" s="242">
        <v>228660426</v>
      </c>
      <c r="D50" s="241">
        <v>62930</v>
      </c>
      <c r="E50" s="242">
        <v>260941025</v>
      </c>
      <c r="F50" s="241">
        <v>6156</v>
      </c>
      <c r="G50" s="242">
        <v>24686544</v>
      </c>
      <c r="H50" s="241">
        <v>125681</v>
      </c>
      <c r="I50" s="242">
        <v>514287995</v>
      </c>
    </row>
    <row r="51" spans="1:9" s="234" customFormat="1" ht="13.5" customHeight="1" x14ac:dyDescent="0.2">
      <c r="A51" s="240" t="s">
        <v>111</v>
      </c>
      <c r="B51" s="241">
        <v>6705</v>
      </c>
      <c r="C51" s="242">
        <v>24095050</v>
      </c>
      <c r="D51" s="241">
        <v>3760</v>
      </c>
      <c r="E51" s="242">
        <v>15979874</v>
      </c>
      <c r="F51" s="241">
        <v>176</v>
      </c>
      <c r="G51" s="242">
        <v>733830</v>
      </c>
      <c r="H51" s="241">
        <v>10641</v>
      </c>
      <c r="I51" s="242">
        <v>40808754</v>
      </c>
    </row>
    <row r="52" spans="1:9" s="234" customFormat="1" ht="13.5" customHeight="1" x14ac:dyDescent="0.2">
      <c r="A52" s="243" t="s">
        <v>112</v>
      </c>
      <c r="B52" s="244">
        <v>105598</v>
      </c>
      <c r="C52" s="245">
        <v>410792059</v>
      </c>
      <c r="D52" s="244">
        <v>42189</v>
      </c>
      <c r="E52" s="245">
        <v>169421829</v>
      </c>
      <c r="F52" s="244">
        <v>22845</v>
      </c>
      <c r="G52" s="245">
        <v>100275718</v>
      </c>
      <c r="H52" s="244">
        <v>170632</v>
      </c>
      <c r="I52" s="245">
        <v>680489606</v>
      </c>
    </row>
    <row r="53" spans="1:9" s="234" customFormat="1" ht="13.5" customHeight="1" x14ac:dyDescent="0.2">
      <c r="A53" s="240" t="s">
        <v>113</v>
      </c>
      <c r="B53" s="241">
        <v>91610</v>
      </c>
      <c r="C53" s="242">
        <v>362458653</v>
      </c>
      <c r="D53" s="241">
        <v>8987</v>
      </c>
      <c r="E53" s="242">
        <v>38041795</v>
      </c>
      <c r="F53" s="241">
        <v>3426</v>
      </c>
      <c r="G53" s="242">
        <v>14066693</v>
      </c>
      <c r="H53" s="241">
        <v>104023</v>
      </c>
      <c r="I53" s="242">
        <v>414567141</v>
      </c>
    </row>
    <row r="54" spans="1:9" s="234" customFormat="1" ht="13.5" customHeight="1" x14ac:dyDescent="0.2">
      <c r="A54" s="240" t="s">
        <v>114</v>
      </c>
      <c r="B54" s="241">
        <v>27879</v>
      </c>
      <c r="C54" s="242">
        <v>117773573</v>
      </c>
      <c r="D54" s="241">
        <v>2933</v>
      </c>
      <c r="E54" s="242">
        <v>12724596</v>
      </c>
      <c r="F54" s="241">
        <v>19190</v>
      </c>
      <c r="G54" s="242">
        <v>67345687</v>
      </c>
      <c r="H54" s="241">
        <v>50002</v>
      </c>
      <c r="I54" s="242">
        <v>197843856</v>
      </c>
    </row>
    <row r="55" spans="1:9" s="234" customFormat="1" ht="13.5" customHeight="1" x14ac:dyDescent="0.2">
      <c r="A55" s="240" t="s">
        <v>115</v>
      </c>
      <c r="B55" s="241">
        <v>75160</v>
      </c>
      <c r="C55" s="242">
        <v>277290879</v>
      </c>
      <c r="D55" s="241">
        <v>19219</v>
      </c>
      <c r="E55" s="242">
        <v>77233681</v>
      </c>
      <c r="F55" s="241">
        <v>1340</v>
      </c>
      <c r="G55" s="242">
        <v>5602495</v>
      </c>
      <c r="H55" s="241">
        <v>95719</v>
      </c>
      <c r="I55" s="242">
        <v>360127055</v>
      </c>
    </row>
    <row r="56" spans="1:9" s="234" customFormat="1" ht="13.5" customHeight="1" x14ac:dyDescent="0.2">
      <c r="A56" s="240" t="s">
        <v>116</v>
      </c>
      <c r="B56" s="241">
        <v>6875</v>
      </c>
      <c r="C56" s="242">
        <v>26844148</v>
      </c>
      <c r="D56" s="241" t="s">
        <v>236</v>
      </c>
      <c r="E56" s="242" t="s">
        <v>237</v>
      </c>
      <c r="F56" s="241">
        <v>670</v>
      </c>
      <c r="G56" s="242">
        <v>2642794</v>
      </c>
      <c r="H56" s="241">
        <v>7545</v>
      </c>
      <c r="I56" s="242">
        <v>29486942</v>
      </c>
    </row>
    <row r="57" spans="1:9" s="234" customFormat="1" ht="13.5" customHeight="1" x14ac:dyDescent="0.2">
      <c r="A57" s="240" t="s">
        <v>117</v>
      </c>
      <c r="B57" s="241">
        <v>929</v>
      </c>
      <c r="C57" s="242">
        <v>4181457</v>
      </c>
      <c r="D57" s="241" t="s">
        <v>236</v>
      </c>
      <c r="E57" s="242" t="s">
        <v>237</v>
      </c>
      <c r="F57" s="241" t="s">
        <v>236</v>
      </c>
      <c r="G57" s="242" t="s">
        <v>237</v>
      </c>
      <c r="H57" s="241">
        <v>929</v>
      </c>
      <c r="I57" s="242">
        <v>4181457</v>
      </c>
    </row>
    <row r="58" spans="1:9" s="234" customFormat="1" ht="13.5" customHeight="1" x14ac:dyDescent="0.2">
      <c r="A58" s="243" t="s">
        <v>118</v>
      </c>
      <c r="B58" s="244" t="s">
        <v>236</v>
      </c>
      <c r="C58" s="245" t="s">
        <v>237</v>
      </c>
      <c r="D58" s="244" t="s">
        <v>236</v>
      </c>
      <c r="E58" s="245" t="s">
        <v>237</v>
      </c>
      <c r="F58" s="244" t="s">
        <v>236</v>
      </c>
      <c r="G58" s="245" t="s">
        <v>237</v>
      </c>
      <c r="H58" s="244" t="s">
        <v>236</v>
      </c>
      <c r="I58" s="245" t="s">
        <v>237</v>
      </c>
    </row>
    <row r="59" spans="1:9" s="234" customFormat="1" ht="13.5" customHeight="1" x14ac:dyDescent="0.2">
      <c r="A59" s="240" t="s">
        <v>119</v>
      </c>
      <c r="B59" s="241">
        <v>2320</v>
      </c>
      <c r="C59" s="242">
        <v>9945871</v>
      </c>
      <c r="D59" s="241" t="s">
        <v>236</v>
      </c>
      <c r="E59" s="242" t="s">
        <v>237</v>
      </c>
      <c r="F59" s="241" t="s">
        <v>236</v>
      </c>
      <c r="G59" s="242" t="s">
        <v>237</v>
      </c>
      <c r="H59" s="241">
        <v>2320</v>
      </c>
      <c r="I59" s="242">
        <v>9945871</v>
      </c>
    </row>
    <row r="60" spans="1:9" s="234" customFormat="1" ht="13.5" customHeight="1" x14ac:dyDescent="0.2">
      <c r="A60" s="240" t="s">
        <v>120</v>
      </c>
      <c r="B60" s="241">
        <v>3364</v>
      </c>
      <c r="C60" s="242">
        <v>13690378</v>
      </c>
      <c r="D60" s="241">
        <v>53</v>
      </c>
      <c r="E60" s="242">
        <v>302713</v>
      </c>
      <c r="F60" s="241" t="s">
        <v>236</v>
      </c>
      <c r="G60" s="242" t="s">
        <v>237</v>
      </c>
      <c r="H60" s="241">
        <v>3417</v>
      </c>
      <c r="I60" s="242">
        <v>13993091</v>
      </c>
    </row>
    <row r="61" spans="1:9" s="234" customFormat="1" ht="13.5" customHeight="1" x14ac:dyDescent="0.2">
      <c r="A61" s="240" t="s">
        <v>121</v>
      </c>
      <c r="B61" s="241">
        <v>1220</v>
      </c>
      <c r="C61" s="242">
        <v>5223129</v>
      </c>
      <c r="D61" s="241" t="s">
        <v>236</v>
      </c>
      <c r="E61" s="242" t="s">
        <v>237</v>
      </c>
      <c r="F61" s="241" t="s">
        <v>236</v>
      </c>
      <c r="G61" s="242" t="s">
        <v>237</v>
      </c>
      <c r="H61" s="241">
        <v>1220</v>
      </c>
      <c r="I61" s="242">
        <v>5223129</v>
      </c>
    </row>
    <row r="62" spans="1:9" s="234" customFormat="1" ht="13.5" customHeight="1" x14ac:dyDescent="0.2">
      <c r="A62" s="240" t="s">
        <v>122</v>
      </c>
      <c r="B62" s="241" t="s">
        <v>236</v>
      </c>
      <c r="C62" s="242" t="s">
        <v>237</v>
      </c>
      <c r="D62" s="241" t="s">
        <v>236</v>
      </c>
      <c r="E62" s="242" t="s">
        <v>237</v>
      </c>
      <c r="F62" s="241" t="s">
        <v>236</v>
      </c>
      <c r="G62" s="242" t="s">
        <v>237</v>
      </c>
      <c r="H62" s="241" t="s">
        <v>236</v>
      </c>
      <c r="I62" s="242" t="s">
        <v>237</v>
      </c>
    </row>
    <row r="63" spans="1:9" s="234" customFormat="1" ht="13.5" customHeight="1" x14ac:dyDescent="0.2">
      <c r="A63" s="240" t="s">
        <v>238</v>
      </c>
      <c r="B63" s="241">
        <v>980</v>
      </c>
      <c r="C63" s="242">
        <v>4261741</v>
      </c>
      <c r="D63" s="241" t="s">
        <v>236</v>
      </c>
      <c r="E63" s="242" t="s">
        <v>237</v>
      </c>
      <c r="F63" s="241" t="s">
        <v>236</v>
      </c>
      <c r="G63" s="242" t="s">
        <v>237</v>
      </c>
      <c r="H63" s="241">
        <v>980</v>
      </c>
      <c r="I63" s="242">
        <v>4261741</v>
      </c>
    </row>
    <row r="64" spans="1:9" s="234" customFormat="1" ht="13.5" customHeight="1" x14ac:dyDescent="0.2">
      <c r="A64" s="240" t="s">
        <v>124</v>
      </c>
      <c r="B64" s="241">
        <v>513</v>
      </c>
      <c r="C64" s="242">
        <v>2084980</v>
      </c>
      <c r="D64" s="241" t="s">
        <v>236</v>
      </c>
      <c r="E64" s="242" t="s">
        <v>237</v>
      </c>
      <c r="F64" s="241" t="s">
        <v>236</v>
      </c>
      <c r="G64" s="242" t="s">
        <v>237</v>
      </c>
      <c r="H64" s="241">
        <v>513</v>
      </c>
      <c r="I64" s="242">
        <v>2084980</v>
      </c>
    </row>
    <row r="65" spans="1:9" s="234" customFormat="1" ht="13.5" customHeight="1" x14ac:dyDescent="0.2">
      <c r="A65" s="240" t="s">
        <v>125</v>
      </c>
      <c r="B65" s="241">
        <v>1004</v>
      </c>
      <c r="C65" s="242">
        <v>4418901</v>
      </c>
      <c r="D65" s="241" t="s">
        <v>236</v>
      </c>
      <c r="E65" s="242" t="s">
        <v>237</v>
      </c>
      <c r="F65" s="241" t="s">
        <v>236</v>
      </c>
      <c r="G65" s="242" t="s">
        <v>237</v>
      </c>
      <c r="H65" s="241">
        <v>1004</v>
      </c>
      <c r="I65" s="242">
        <v>4418901</v>
      </c>
    </row>
    <row r="66" spans="1:9" s="234" customFormat="1" ht="13.5" customHeight="1" x14ac:dyDescent="0.2">
      <c r="A66" s="240" t="s">
        <v>239</v>
      </c>
      <c r="B66" s="241" t="s">
        <v>236</v>
      </c>
      <c r="C66" s="242" t="s">
        <v>237</v>
      </c>
      <c r="D66" s="241" t="s">
        <v>236</v>
      </c>
      <c r="E66" s="242" t="s">
        <v>237</v>
      </c>
      <c r="F66" s="241" t="s">
        <v>236</v>
      </c>
      <c r="G66" s="242" t="s">
        <v>237</v>
      </c>
      <c r="H66" s="241" t="s">
        <v>236</v>
      </c>
      <c r="I66" s="242" t="s">
        <v>237</v>
      </c>
    </row>
    <row r="67" spans="1:9" s="234" customFormat="1" ht="15" customHeight="1" x14ac:dyDescent="0.2">
      <c r="A67" s="246" t="s">
        <v>127</v>
      </c>
      <c r="B67" s="247">
        <v>5009280</v>
      </c>
      <c r="C67" s="248">
        <v>19951304303</v>
      </c>
      <c r="D67" s="247">
        <v>1135037</v>
      </c>
      <c r="E67" s="248">
        <v>4851387663</v>
      </c>
      <c r="F67" s="247">
        <v>967886</v>
      </c>
      <c r="G67" s="248">
        <v>3869041864</v>
      </c>
      <c r="H67" s="247">
        <v>7112203</v>
      </c>
      <c r="I67" s="248">
        <v>28671733830</v>
      </c>
    </row>
    <row r="68" spans="1:9" s="234" customFormat="1" ht="28.35" customHeight="1" x14ac:dyDescent="0.2"/>
  </sheetData>
  <mergeCells count="5">
    <mergeCell ref="A1:I1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V21"/>
  <sheetViews>
    <sheetView workbookViewId="0">
      <selection activeCell="V2" sqref="V2:V20"/>
    </sheetView>
  </sheetViews>
  <sheetFormatPr defaultRowHeight="12.75" x14ac:dyDescent="0.2"/>
  <cols>
    <col min="1" max="1" width="12.28515625" bestFit="1" customWidth="1"/>
    <col min="2" max="5" width="10.28515625" bestFit="1" customWidth="1"/>
    <col min="18" max="18" width="10.28515625" customWidth="1"/>
  </cols>
  <sheetData>
    <row r="1" spans="1:22" x14ac:dyDescent="0.2">
      <c r="B1" s="53" t="s">
        <v>24</v>
      </c>
      <c r="C1" s="53" t="s">
        <v>25</v>
      </c>
      <c r="D1" s="53" t="s">
        <v>26</v>
      </c>
      <c r="E1" s="53" t="s">
        <v>53</v>
      </c>
      <c r="F1" s="53" t="s">
        <v>54</v>
      </c>
      <c r="G1" s="53" t="s">
        <v>55</v>
      </c>
      <c r="H1" s="53" t="s">
        <v>128</v>
      </c>
      <c r="I1" s="53" t="s">
        <v>129</v>
      </c>
      <c r="J1" s="53" t="s">
        <v>130</v>
      </c>
      <c r="K1" s="53" t="s">
        <v>220</v>
      </c>
      <c r="L1" s="53" t="s">
        <v>221</v>
      </c>
      <c r="M1" s="53" t="s">
        <v>222</v>
      </c>
      <c r="N1" s="53" t="s">
        <v>223</v>
      </c>
      <c r="O1" s="120" t="s">
        <v>227</v>
      </c>
      <c r="P1" s="120" t="s">
        <v>241</v>
      </c>
      <c r="Q1" s="120" t="s">
        <v>242</v>
      </c>
      <c r="R1" s="120" t="s">
        <v>245</v>
      </c>
      <c r="S1" s="120" t="s">
        <v>247</v>
      </c>
      <c r="T1" s="120" t="s">
        <v>251</v>
      </c>
      <c r="U1" s="120" t="s">
        <v>253</v>
      </c>
      <c r="V1" s="120" t="s">
        <v>255</v>
      </c>
    </row>
    <row r="2" spans="1:22" x14ac:dyDescent="0.2">
      <c r="A2" t="s">
        <v>42</v>
      </c>
      <c r="B2" s="89">
        <f>VLOOKUP($A2,'Table 28'!$A$8:$BL$27,16,FALSE)</f>
        <v>1720.2038590858515</v>
      </c>
      <c r="C2" s="89">
        <f>VLOOKUP($A2,'Table 28'!$A$8:$BL$27,19,FALSE)</f>
        <v>1906.1477210631117</v>
      </c>
      <c r="D2" s="89">
        <f>VLOOKUP($A2,'Table 28'!$A$8:$BL$27,22,FALSE)</f>
        <v>1944.7128784294896</v>
      </c>
      <c r="E2" s="89">
        <f>VLOOKUP($A2,'Table 28'!$A$8:$BL$27,25,FALSE)</f>
        <v>2064.009463408343</v>
      </c>
      <c r="F2" s="89">
        <f>VLOOKUP($A2,'Table 28'!$A$8:$BL$27,28,FALSE)</f>
        <v>2064.009463408343</v>
      </c>
      <c r="G2" s="89">
        <f>VLOOKUP($A2,'Table 28'!$A$8:$BL$27,31,FALSE)</f>
        <v>2310.1125305124465</v>
      </c>
      <c r="H2" s="89">
        <f>VLOOKUP($A2,'Table 28'!$A$8:$BL$27,34,FALSE)</f>
        <v>2477.6943794052436</v>
      </c>
      <c r="I2" s="89">
        <f>VLOOKUP($A2,'Table 28'!$A$8:$BL$27,37,FALSE)</f>
        <v>2498.5005668780236</v>
      </c>
      <c r="J2" s="89">
        <f>VLOOKUP($A2,'Table 28'!$A$8:$BL$27,40,FALSE)</f>
        <v>2460.7815847414427</v>
      </c>
      <c r="K2" s="89">
        <f>VLOOKUP($A2,'Table 28'!$A$8:$BL$27,43,FALSE)</f>
        <v>2475.8953357970558</v>
      </c>
      <c r="L2" s="89">
        <f>VLOOKUP($A2,'Table 28'!$A$8:$BL$27,46,FALSE)</f>
        <v>2642.8694198168132</v>
      </c>
      <c r="M2" s="89">
        <f>VLOOKUP($A2,'Table 28'!$A$8:$BL$27,49,FALSE)</f>
        <v>2960.3827367465969</v>
      </c>
      <c r="N2" s="89">
        <f>VLOOKUP($A2,'Table 28'!$A$8:$BL$27,52,FALSE)</f>
        <v>3670.0754465046407</v>
      </c>
      <c r="O2" s="89">
        <f>VLOOKUP($A2,'Table 28'!$A$8:$BL$27,55,FALSE)</f>
        <v>3874.6029721387717</v>
      </c>
      <c r="P2" s="89">
        <f>VLOOKUP($A2,'Table 28'!$A$8:$BL$27,58,FALSE)</f>
        <v>3555.3298692927247</v>
      </c>
      <c r="Q2" s="89">
        <f>VLOOKUP($A2,'Table 28'!$A$8:$BL$27,61,FALSE)</f>
        <v>3603.2766565331044</v>
      </c>
      <c r="R2" s="89">
        <f>VLOOKUP($A2,'Table 28'!$A$8:$BL$27,64,FALSE)</f>
        <v>3653.3844124649677</v>
      </c>
      <c r="S2" s="89">
        <f>VLOOKUP($A2,'Table 28'!$A$8:$BO$27,67,FALSE)</f>
        <v>3694.3296763949234</v>
      </c>
      <c r="T2" s="89">
        <f>VLOOKUP($A2,'Table 28'!$A$8:$BR$27,70,FALSE)</f>
        <v>3741.85174519459</v>
      </c>
      <c r="U2" s="89">
        <f>VLOOKUP($A2,'Table 28'!$A$8:$BU$27,73,FALSE)</f>
        <v>3739.0244971338357</v>
      </c>
      <c r="V2" s="89">
        <f>VLOOKUP($A2,'Table 28'!$A$8:$BX$27,76,FALSE)</f>
        <v>4011.5256979456281</v>
      </c>
    </row>
    <row r="3" spans="1:22" x14ac:dyDescent="0.2">
      <c r="A3" s="53" t="s">
        <v>43</v>
      </c>
      <c r="B3" s="89">
        <f>VLOOKUP($A3,'Table 28'!$A$8:$BL$27,16,FALSE)</f>
        <v>1720.2038590858515</v>
      </c>
      <c r="C3" s="89">
        <f>VLOOKUP($A3,'Table 28'!$A$8:$BL$27,19,FALSE)</f>
        <v>1906.1477210631117</v>
      </c>
      <c r="D3" s="89">
        <f>VLOOKUP($A3,'Table 28'!$A$8:$BL$27,22,FALSE)</f>
        <v>1944.7128784294896</v>
      </c>
      <c r="E3" s="89">
        <f>VLOOKUP($A3,'Table 28'!$A$8:$BL$27,25,FALSE)</f>
        <v>2064.009463408343</v>
      </c>
      <c r="F3" s="89">
        <f>VLOOKUP($A3,'Table 28'!$A$8:$BL$27,28,FALSE)</f>
        <v>2064.009463408343</v>
      </c>
      <c r="G3" s="89">
        <f>VLOOKUP($A3,'Table 28'!$A$8:$BL$27,31,FALSE)</f>
        <v>2273.2526480813044</v>
      </c>
      <c r="H3" s="89">
        <f>VLOOKUP($A3,'Table 28'!$A$8:$BL$27,34,FALSE)</f>
        <v>2449.1072113958503</v>
      </c>
      <c r="I3" s="89">
        <f>VLOOKUP($A3,'Table 28'!$A$8:$BL$27,37,FALSE)</f>
        <v>2455.7884670462017</v>
      </c>
      <c r="J3" s="89">
        <f>VLOOKUP($A3,'Table 28'!$A$8:$BL$27,40,FALSE)</f>
        <v>2434.2019779459729</v>
      </c>
      <c r="K3" s="89">
        <f>VLOOKUP($A3,'Table 28'!$A$8:$BL$27,43,FALSE)</f>
        <v>2460.1860453000509</v>
      </c>
      <c r="L3" s="89">
        <f>VLOOKUP($A3,'Table 28'!$A$8:$BL$27,46,FALSE)</f>
        <v>2625.6051177375225</v>
      </c>
      <c r="M3" s="89">
        <f>VLOOKUP($A3,'Table 28'!$A$8:$BL$27,49,FALSE)</f>
        <v>2949.8724384354114</v>
      </c>
      <c r="N3" s="89">
        <f>VLOOKUP($A3,'Table 28'!$A$8:$BL$27,52,FALSE)</f>
        <v>3685.5190581697748</v>
      </c>
      <c r="O3" s="89">
        <f>VLOOKUP($A3,'Table 28'!$A$8:$BL$27,55,FALSE)</f>
        <v>3848.9376014592285</v>
      </c>
      <c r="P3" s="89">
        <f>VLOOKUP($A3,'Table 28'!$A$8:$BL$27,58,FALSE)</f>
        <v>3554.7820915496141</v>
      </c>
      <c r="Q3" s="89">
        <f>VLOOKUP($A3,'Table 28'!$A$8:$BL$27,61,FALSE)</f>
        <v>3578.5746764605356</v>
      </c>
      <c r="R3" s="89">
        <f>VLOOKUP($A3,'Table 28'!$A$8:$BL$27,64,FALSE)</f>
        <v>3633.3930558613856</v>
      </c>
      <c r="S3" s="89">
        <f>VLOOKUP($A3,'Table 28'!$A$8:$BO$27,67,FALSE)</f>
        <v>3682.8035265894086</v>
      </c>
      <c r="T3" s="89">
        <f>VLOOKUP($A3,'Table 28'!$A$8:$BR$27,70,FALSE)</f>
        <v>3728.0747154160722</v>
      </c>
      <c r="U3" s="89">
        <f>VLOOKUP($A3,'Table 28'!$A$8:$BU$27,73,FALSE)</f>
        <v>3737.7130222557576</v>
      </c>
      <c r="V3" s="89">
        <f>VLOOKUP($A3,'Table 28'!$A$8:$BX$27,76,FALSE)</f>
        <v>4031.101145940238</v>
      </c>
    </row>
    <row r="4" spans="1:22" x14ac:dyDescent="0.2">
      <c r="A4" t="s">
        <v>27</v>
      </c>
      <c r="B4" s="89">
        <f>VLOOKUP($A4,'Table 28'!$A$8:$BL$27,16,FALSE)</f>
        <v>1771.9141520467836</v>
      </c>
      <c r="C4" s="89">
        <f>VLOOKUP($A4,'Table 28'!$A$8:$BL$27,19,FALSE)</f>
        <v>1856.0438878676471</v>
      </c>
      <c r="D4" s="89">
        <f>VLOOKUP($A4,'Table 28'!$A$8:$BL$27,22,FALSE)</f>
        <v>1847.5577699293642</v>
      </c>
      <c r="E4" s="89">
        <f>VLOOKUP($A4,'Table 28'!$A$8:$BL$27,25,FALSE)</f>
        <v>1917.6663262701047</v>
      </c>
      <c r="F4" s="89">
        <f>VLOOKUP($A4,'Table 28'!$A$8:$BL$27,28,FALSE)</f>
        <v>1917.6663262701047</v>
      </c>
      <c r="G4" s="89">
        <f>VLOOKUP($A4,'Table 28'!$A$8:$BL$27,31,FALSE)</f>
        <v>2179.1253114100646</v>
      </c>
      <c r="H4" s="89">
        <f>VLOOKUP($A4,'Table 28'!$A$8:$BL$27,34,FALSE)</f>
        <v>2291.5899219903017</v>
      </c>
      <c r="I4" s="89">
        <f>VLOOKUP($A4,'Table 28'!$A$8:$BL$27,37,FALSE)</f>
        <v>2336.3413621262457</v>
      </c>
      <c r="J4" s="89">
        <f>VLOOKUP($A4,'Table 28'!$A$8:$BL$27,40,FALSE)</f>
        <v>2291.4636285836541</v>
      </c>
      <c r="K4" s="89">
        <f>VLOOKUP($A4,'Table 28'!$A$8:$BL$27,43,FALSE)</f>
        <v>2279.8374155405404</v>
      </c>
      <c r="L4" s="89">
        <f>VLOOKUP($A4,'Table 28'!$A$8:$BL$27,46,FALSE)</f>
        <v>2463.567876070118</v>
      </c>
      <c r="M4" s="89">
        <f>VLOOKUP($A4,'Table 28'!$A$8:$BL$27,49,FALSE)</f>
        <v>2741.1685599120556</v>
      </c>
      <c r="N4" s="89">
        <f>VLOOKUP($A4,'Table 28'!$A$8:$BL$27,52,FALSE)</f>
        <v>3372.2325551564904</v>
      </c>
      <c r="O4" s="89">
        <f>VLOOKUP($A4,'Table 28'!$A$8:$BL$27,55,FALSE)</f>
        <v>3681.2954585305979</v>
      </c>
      <c r="P4" s="89">
        <f>VLOOKUP($A4,'Table 28'!$A$8:$BL$27,58,FALSE)</f>
        <v>3313.1553667831058</v>
      </c>
      <c r="Q4" s="89">
        <f>VLOOKUP($A4,'Table 28'!$A$8:$BL$27,61,FALSE)</f>
        <v>3321.2938020962283</v>
      </c>
      <c r="R4" s="89">
        <f>VLOOKUP($A4,'Table 28'!$A$8:$BL$27,64,FALSE)</f>
        <v>3382.4509253139458</v>
      </c>
      <c r="S4" s="89">
        <f>VLOOKUP($A4,'Table 28'!$A$8:$BO$27,67,FALSE)</f>
        <v>3407.8765979205727</v>
      </c>
      <c r="T4" s="89">
        <f>VLOOKUP($A4,'Table 28'!$A$8:$BR$27,70,FALSE)</f>
        <v>3389.6210880640465</v>
      </c>
      <c r="U4" s="89">
        <f>VLOOKUP($A4,'Table 28'!$A$8:$BU$27,73,FALSE)</f>
        <v>3426.5984385947354</v>
      </c>
      <c r="V4" s="89">
        <f>VLOOKUP($A4,'Table 28'!$A$8:$BX$27,76,FALSE)</f>
        <v>3745.1029556650246</v>
      </c>
    </row>
    <row r="5" spans="1:22" x14ac:dyDescent="0.2">
      <c r="A5" t="s">
        <v>28</v>
      </c>
      <c r="B5" s="89">
        <f>VLOOKUP($A5,'Table 28'!$A$8:$BL$27,16,FALSE)</f>
        <v>1601.5775393247968</v>
      </c>
      <c r="C5" s="89">
        <f>VLOOKUP($A5,'Table 28'!$A$8:$BL$27,19,FALSE)</f>
        <v>1769.8076074419537</v>
      </c>
      <c r="D5" s="89">
        <f>VLOOKUP($A5,'Table 28'!$A$8:$BL$27,22,FALSE)</f>
        <v>1802.2133782183155</v>
      </c>
      <c r="E5" s="89">
        <f>VLOOKUP($A5,'Table 28'!$A$8:$BL$27,25,FALSE)</f>
        <v>1889.0243096267016</v>
      </c>
      <c r="F5" s="89">
        <f>VLOOKUP($A5,'Table 28'!$A$8:$BL$27,28,FALSE)</f>
        <v>1889.0243096267016</v>
      </c>
      <c r="G5" s="89">
        <f>VLOOKUP($A5,'Table 28'!$A$8:$BL$27,31,FALSE)</f>
        <v>2118.4690561663301</v>
      </c>
      <c r="H5" s="89">
        <f>VLOOKUP($A5,'Table 28'!$A$8:$BL$27,34,FALSE)</f>
        <v>2305.1223163035552</v>
      </c>
      <c r="I5" s="89">
        <f>VLOOKUP($A5,'Table 28'!$A$8:$BL$27,37,FALSE)</f>
        <v>2337.9987534360416</v>
      </c>
      <c r="J5" s="89">
        <f>VLOOKUP($A5,'Table 28'!$A$8:$BL$27,40,FALSE)</f>
        <v>2306.2872102640854</v>
      </c>
      <c r="K5" s="89">
        <f>VLOOKUP($A5,'Table 28'!$A$8:$BL$27,43,FALSE)</f>
        <v>2333.4856188078461</v>
      </c>
      <c r="L5" s="89">
        <f>VLOOKUP($A5,'Table 28'!$A$8:$BL$27,46,FALSE)</f>
        <v>2532.785980043971</v>
      </c>
      <c r="M5" s="89">
        <f>VLOOKUP($A5,'Table 28'!$A$8:$BL$27,49,FALSE)</f>
        <v>2863.6766840291161</v>
      </c>
      <c r="N5" s="89">
        <f>VLOOKUP($A5,'Table 28'!$A$8:$BL$27,52,FALSE)</f>
        <v>3657.1766116101007</v>
      </c>
      <c r="O5" s="89">
        <f>VLOOKUP($A5,'Table 28'!$A$8:$BL$27,55,FALSE)</f>
        <v>4095.4825027447428</v>
      </c>
      <c r="P5" s="89">
        <f>VLOOKUP($A5,'Table 28'!$A$8:$BL$27,58,FALSE)</f>
        <v>3552.1767669377259</v>
      </c>
      <c r="Q5" s="89">
        <f>VLOOKUP($A5,'Table 28'!$A$8:$BL$27,61,FALSE)</f>
        <v>3597.4305312664483</v>
      </c>
      <c r="R5" s="89">
        <f>VLOOKUP($A5,'Table 28'!$A$8:$BL$27,64,FALSE)</f>
        <v>3620.572975063285</v>
      </c>
      <c r="S5" s="89">
        <f>VLOOKUP($A5,'Table 28'!$A$8:$BO$27,67,FALSE)</f>
        <v>3660.8328014944409</v>
      </c>
      <c r="T5" s="89">
        <f>VLOOKUP($A5,'Table 28'!$A$8:$BR$27,70,FALSE)</f>
        <v>3686.9333118670811</v>
      </c>
      <c r="U5" s="89">
        <f>VLOOKUP($A5,'Table 28'!$A$8:$BU$27,73,FALSE)</f>
        <v>3662.3822977551094</v>
      </c>
      <c r="V5" s="89">
        <f>VLOOKUP($A5,'Table 28'!$A$8:$BX$27,76,FALSE)</f>
        <v>3905.5525039919912</v>
      </c>
    </row>
    <row r="6" spans="1:22" x14ac:dyDescent="0.2">
      <c r="A6" t="s">
        <v>29</v>
      </c>
      <c r="B6" s="89">
        <f>VLOOKUP($A6,'Table 28'!$A$8:$BL$27,16,FALSE)</f>
        <v>1791.107606224703</v>
      </c>
      <c r="C6" s="89">
        <f>VLOOKUP($A6,'Table 28'!$A$8:$BL$27,19,FALSE)</f>
        <v>1981.3492993664531</v>
      </c>
      <c r="D6" s="89">
        <f>VLOOKUP($A6,'Table 28'!$A$8:$BL$27,22,FALSE)</f>
        <v>2020.1523197385932</v>
      </c>
      <c r="E6" s="89">
        <f>VLOOKUP($A6,'Table 28'!$A$8:$BL$27,25,FALSE)</f>
        <v>2144.1100548213649</v>
      </c>
      <c r="F6" s="89">
        <f>VLOOKUP($A6,'Table 28'!$A$8:$BL$27,28,FALSE)</f>
        <v>2144.1100548213649</v>
      </c>
      <c r="G6" s="89">
        <f>VLOOKUP($A6,'Table 28'!$A$8:$BL$27,31,FALSE)</f>
        <v>2392.6025196133078</v>
      </c>
      <c r="H6" s="89">
        <f>VLOOKUP($A6,'Table 28'!$A$8:$BL$27,34,FALSE)</f>
        <v>2554.7452573100795</v>
      </c>
      <c r="I6" s="89">
        <f>VLOOKUP($A6,'Table 28'!$A$8:$BL$27,37,FALSE)</f>
        <v>2566.6181710822671</v>
      </c>
      <c r="J6" s="89">
        <f>VLOOKUP($A6,'Table 28'!$A$8:$BL$27,40,FALSE)</f>
        <v>2552.559895852155</v>
      </c>
      <c r="K6" s="89">
        <f>VLOOKUP($A6,'Table 28'!$A$8:$BL$27,43,FALSE)</f>
        <v>2576.6679183419274</v>
      </c>
      <c r="L6" s="89">
        <f>VLOOKUP($A6,'Table 28'!$A$8:$BL$27,46,FALSE)</f>
        <v>2740.3168390565424</v>
      </c>
      <c r="M6" s="89">
        <f>VLOOKUP($A6,'Table 28'!$A$8:$BL$27,49,FALSE)</f>
        <v>3056.1296134379813</v>
      </c>
      <c r="N6" s="89">
        <f>VLOOKUP($A6,'Table 28'!$A$8:$BL$27,52,FALSE)</f>
        <v>3717.9789533429621</v>
      </c>
      <c r="O6" s="89">
        <f>VLOOKUP($A6,'Table 28'!$A$8:$BL$27,55,FALSE)</f>
        <v>3844.7989388739998</v>
      </c>
      <c r="P6" s="89">
        <f>VLOOKUP($A6,'Table 28'!$A$8:$BL$27,58,FALSE)</f>
        <v>3603.0253893789422</v>
      </c>
      <c r="Q6" s="89">
        <f>VLOOKUP($A6,'Table 28'!$A$8:$BL$27,61,FALSE)</f>
        <v>3668.4942616269395</v>
      </c>
      <c r="R6" s="89">
        <f>VLOOKUP($A6,'Table 28'!$A$8:$BL$27,64,FALSE)</f>
        <v>3736.757958825066</v>
      </c>
      <c r="S6" s="89">
        <f>VLOOKUP($A6,'Table 28'!$A$8:$BO$27,67,FALSE)</f>
        <v>3777.9920499087998</v>
      </c>
      <c r="T6" s="89">
        <f>VLOOKUP($A6,'Table 28'!$A$8:$BR$27,70,FALSE)</f>
        <v>3834.8254342956834</v>
      </c>
      <c r="U6" s="89">
        <f>VLOOKUP($A6,'Table 28'!$A$8:$BU$27,73,FALSE)</f>
        <v>3832.6670090928019</v>
      </c>
      <c r="V6" s="89">
        <f>VLOOKUP($A6,'Table 28'!$A$8:$BX$27,76,FALSE)</f>
        <v>4100.1615805634283</v>
      </c>
    </row>
    <row r="7" spans="1:22" x14ac:dyDescent="0.2">
      <c r="A7" t="s">
        <v>30</v>
      </c>
      <c r="B7" s="89">
        <f>VLOOKUP($A7,'Table 28'!$A$8:$BL$27,16,FALSE)</f>
        <v>1601.2114106201864</v>
      </c>
      <c r="C7" s="89">
        <f>VLOOKUP($A7,'Table 28'!$A$8:$BL$27,19,FALSE)</f>
        <v>1782.6072513551615</v>
      </c>
      <c r="D7" s="89">
        <f>VLOOKUP($A7,'Table 28'!$A$8:$BL$27,22,FALSE)</f>
        <v>1812.2119834458013</v>
      </c>
      <c r="E7" s="89">
        <f>VLOOKUP($A7,'Table 28'!$A$8:$BL$27,25,FALSE)</f>
        <v>1933.1131493665914</v>
      </c>
      <c r="F7" s="89">
        <f>VLOOKUP($A7,'Table 28'!$A$8:$BL$27,28,FALSE)</f>
        <v>1933.1131493665914</v>
      </c>
      <c r="G7" s="89">
        <f>VLOOKUP($A7,'Table 28'!$A$8:$BL$27,31,FALSE)</f>
        <v>2171.643937393264</v>
      </c>
      <c r="H7" s="89">
        <f>VLOOKUP($A7,'Table 28'!$A$8:$BL$27,34,FALSE)</f>
        <v>2377.3178536692285</v>
      </c>
      <c r="I7" s="89">
        <f>VLOOKUP($A7,'Table 28'!$A$8:$BL$27,37,FALSE)</f>
        <v>2376.5175413664842</v>
      </c>
      <c r="J7" s="89">
        <f>VLOOKUP($A7,'Table 28'!$A$8:$BL$27,40,FALSE)</f>
        <v>2315.885837146348</v>
      </c>
      <c r="K7" s="89">
        <f>VLOOKUP($A7,'Table 28'!$A$8:$BL$27,43,FALSE)</f>
        <v>2299.3569147077906</v>
      </c>
      <c r="L7" s="89">
        <f>VLOOKUP($A7,'Table 28'!$A$8:$BL$27,46,FALSE)</f>
        <v>2465.4689276434478</v>
      </c>
      <c r="M7" s="89">
        <f>VLOOKUP($A7,'Table 28'!$A$8:$BL$27,49,FALSE)</f>
        <v>2790.916466703583</v>
      </c>
      <c r="N7" s="89">
        <f>VLOOKUP($A7,'Table 28'!$A$8:$BL$27,52,FALSE)</f>
        <v>3563.352025208731</v>
      </c>
      <c r="O7" s="89">
        <f>VLOOKUP($A7,'Table 28'!$A$8:$BL$27,55,FALSE)</f>
        <v>3713.7833351264803</v>
      </c>
      <c r="P7" s="89">
        <f>VLOOKUP($A7,'Table 28'!$A$8:$BL$27,58,FALSE)</f>
        <v>3366.4695059039323</v>
      </c>
      <c r="Q7" s="89">
        <f>VLOOKUP($A7,'Table 28'!$A$8:$BL$27,61,FALSE)</f>
        <v>3372.5590833182432</v>
      </c>
      <c r="R7" s="89">
        <f>VLOOKUP($A7,'Table 28'!$A$8:$BL$27,64,FALSE)</f>
        <v>3392.0946474729731</v>
      </c>
      <c r="S7" s="89">
        <f>VLOOKUP($A7,'Table 28'!$A$8:$BO$27,67,FALSE)</f>
        <v>3418.6735945742275</v>
      </c>
      <c r="T7" s="89">
        <f>VLOOKUP($A7,'Table 28'!$A$8:$BR$27,70,FALSE)</f>
        <v>3476.885853025793</v>
      </c>
      <c r="U7" s="89">
        <f>VLOOKUP($A7,'Table 28'!$A$8:$BU$27,73,FALSE)</f>
        <v>3503.8308616677664</v>
      </c>
      <c r="V7" s="89">
        <f>VLOOKUP($A7,'Table 28'!$A$8:$BX$27,76,FALSE)</f>
        <v>3798.431290244409</v>
      </c>
    </row>
    <row r="8" spans="1:22" x14ac:dyDescent="0.2">
      <c r="A8" t="s">
        <v>31</v>
      </c>
      <c r="B8" s="89">
        <f>VLOOKUP($A8,'Table 28'!$A$8:$BL$27,16,FALSE)</f>
        <v>1689.657550158395</v>
      </c>
      <c r="C8" s="89">
        <f>VLOOKUP($A8,'Table 28'!$A$8:$BL$27,19,FALSE)</f>
        <v>1905.6088785046729</v>
      </c>
      <c r="D8" s="89">
        <f>VLOOKUP($A8,'Table 28'!$A$8:$BL$27,22,FALSE)</f>
        <v>1921.8308503747571</v>
      </c>
      <c r="E8" s="89">
        <f>VLOOKUP($A8,'Table 28'!$A$8:$BL$27,25,FALSE)</f>
        <v>2076.1493824918271</v>
      </c>
      <c r="F8" s="89">
        <f>VLOOKUP($A8,'Table 28'!$A$8:$BL$27,28,FALSE)</f>
        <v>2076.1493824918271</v>
      </c>
      <c r="G8" s="89">
        <f>VLOOKUP($A8,'Table 28'!$A$8:$BL$27,31,FALSE)</f>
        <v>2361.490812092472</v>
      </c>
      <c r="H8" s="89">
        <f>VLOOKUP($A8,'Table 28'!$A$8:$BL$27,34,FALSE)</f>
        <v>2551.0419966402687</v>
      </c>
      <c r="I8" s="89">
        <f>VLOOKUP($A8,'Table 28'!$A$8:$BL$27,37,FALSE)</f>
        <v>2552.7084560026169</v>
      </c>
      <c r="J8" s="89">
        <f>VLOOKUP($A8,'Table 28'!$A$8:$BL$27,40,FALSE)</f>
        <v>2525.8319274946161</v>
      </c>
      <c r="K8" s="89">
        <f>VLOOKUP($A8,'Table 28'!$A$8:$BL$27,43,FALSE)</f>
        <v>2573.5141472868218</v>
      </c>
      <c r="L8" s="89">
        <f>VLOOKUP($A8,'Table 28'!$A$8:$BL$27,46,FALSE)</f>
        <v>2719.86889068245</v>
      </c>
      <c r="M8" s="89">
        <f>VLOOKUP($A8,'Table 28'!$A$8:$BL$27,49,FALSE)</f>
        <v>3028.4634546050474</v>
      </c>
      <c r="N8" s="89">
        <f>VLOOKUP($A8,'Table 28'!$A$8:$BL$27,52,FALSE)</f>
        <v>3642.8651810912511</v>
      </c>
      <c r="O8" s="89">
        <f>VLOOKUP($A8,'Table 28'!$A$8:$BL$27,55,FALSE)</f>
        <v>3673.1586019182582</v>
      </c>
      <c r="P8" s="89">
        <f>VLOOKUP($A8,'Table 28'!$A$8:$BL$27,58,FALSE)</f>
        <v>3549.2352657780634</v>
      </c>
      <c r="Q8" s="89">
        <f>VLOOKUP($A8,'Table 28'!$A$8:$BL$27,61,FALSE)</f>
        <v>3625.8860249523477</v>
      </c>
      <c r="R8" s="89">
        <f>VLOOKUP($A8,'Table 28'!$A$8:$BL$27,64,FALSE)</f>
        <v>3680.8504876853872</v>
      </c>
      <c r="S8" s="89">
        <f>VLOOKUP($A8,'Table 28'!$A$8:$BO$27,67,FALSE)</f>
        <v>3750.9827586206898</v>
      </c>
      <c r="T8" s="89">
        <f>VLOOKUP($A8,'Table 28'!$A$8:$BR$27,70,FALSE)</f>
        <v>3784.764282880381</v>
      </c>
      <c r="U8" s="89">
        <f>VLOOKUP($A8,'Table 28'!$A$8:$BU$27,73,FALSE)</f>
        <v>3781.1863718659133</v>
      </c>
      <c r="V8" s="89">
        <f>VLOOKUP($A8,'Table 28'!$A$8:$BX$27,76,FALSE)</f>
        <v>4004.5090501541049</v>
      </c>
    </row>
    <row r="9" spans="1:22" x14ac:dyDescent="0.2">
      <c r="A9" t="s">
        <v>32</v>
      </c>
      <c r="B9" s="89">
        <f>VLOOKUP($A9,'Table 28'!$A$8:$BL$27,16,FALSE)</f>
        <v>1708.9091177774494</v>
      </c>
      <c r="C9" s="89">
        <f>VLOOKUP($A9,'Table 28'!$A$8:$BL$27,19,FALSE)</f>
        <v>1903.5546021475125</v>
      </c>
      <c r="D9" s="89">
        <f>VLOOKUP($A9,'Table 28'!$A$8:$BL$27,22,FALSE)</f>
        <v>1958.9941447494721</v>
      </c>
      <c r="E9" s="89">
        <f>VLOOKUP($A9,'Table 28'!$A$8:$BL$27,25,FALSE)</f>
        <v>2092.2483720500622</v>
      </c>
      <c r="F9" s="89">
        <f>VLOOKUP($A9,'Table 28'!$A$8:$BL$27,28,FALSE)</f>
        <v>2092.2483720500622</v>
      </c>
      <c r="G9" s="89">
        <f>VLOOKUP($A9,'Table 28'!$A$8:$BL$27,31,FALSE)</f>
        <v>2385.7383768022032</v>
      </c>
      <c r="H9" s="89">
        <f>VLOOKUP($A9,'Table 28'!$A$8:$BL$27,34,FALSE)</f>
        <v>2622.7921969404806</v>
      </c>
      <c r="I9" s="89">
        <f>VLOOKUP($A9,'Table 28'!$A$8:$BL$27,37,FALSE)</f>
        <v>2630.6411221456133</v>
      </c>
      <c r="J9" s="89">
        <f>VLOOKUP($A9,'Table 28'!$A$8:$BL$27,40,FALSE)</f>
        <v>2606.4487854317194</v>
      </c>
      <c r="K9" s="89">
        <f>VLOOKUP($A9,'Table 28'!$A$8:$BL$27,43,FALSE)</f>
        <v>2599.1074569789675</v>
      </c>
      <c r="L9" s="89">
        <f>VLOOKUP($A9,'Table 28'!$A$8:$BL$27,46,FALSE)</f>
        <v>2753.3493563685638</v>
      </c>
      <c r="M9" s="89">
        <f>VLOOKUP($A9,'Table 28'!$A$8:$BL$27,49,FALSE)</f>
        <v>3068.2595231309965</v>
      </c>
      <c r="N9" s="89">
        <f>VLOOKUP($A9,'Table 28'!$A$8:$BL$27,52,FALSE)</f>
        <v>3867.1361008683239</v>
      </c>
      <c r="O9" s="89">
        <f>VLOOKUP($A9,'Table 28'!$A$8:$BL$27,55,FALSE)</f>
        <v>4016.8645064286679</v>
      </c>
      <c r="P9" s="89">
        <f>VLOOKUP($A9,'Table 28'!$A$8:$BL$27,58,FALSE)</f>
        <v>3730.4970192502906</v>
      </c>
      <c r="Q9" s="89">
        <f>VLOOKUP($A9,'Table 28'!$A$8:$BL$27,61,FALSE)</f>
        <v>3759.5392501628057</v>
      </c>
      <c r="R9" s="89">
        <f>VLOOKUP($A9,'Table 28'!$A$8:$BL$27,64,FALSE)</f>
        <v>3784.0923471481328</v>
      </c>
      <c r="S9" s="89">
        <f>VLOOKUP($A9,'Table 28'!$A$8:$BO$27,67,FALSE)</f>
        <v>3786.6134749531097</v>
      </c>
      <c r="T9" s="89">
        <f>VLOOKUP($A9,'Table 28'!$A$8:$BR$27,70,FALSE)</f>
        <v>3781.7749090586462</v>
      </c>
      <c r="U9" s="89">
        <f>VLOOKUP($A9,'Table 28'!$A$8:$BU$27,73,FALSE)</f>
        <v>3695.9260754265329</v>
      </c>
      <c r="V9" s="89">
        <f>VLOOKUP($A9,'Table 28'!$A$8:$BX$27,76,FALSE)</f>
        <v>4131.5102480871783</v>
      </c>
    </row>
    <row r="10" spans="1:22" x14ac:dyDescent="0.2">
      <c r="A10" t="s">
        <v>33</v>
      </c>
      <c r="B10" s="89">
        <f>VLOOKUP($A10,'Table 28'!$A$8:$BL$27,16,FALSE)</f>
        <v>1734.3530583037771</v>
      </c>
      <c r="C10" s="89">
        <f>VLOOKUP($A10,'Table 28'!$A$8:$BL$27,19,FALSE)</f>
        <v>1942.6579618608041</v>
      </c>
      <c r="D10" s="89">
        <f>VLOOKUP($A10,'Table 28'!$A$8:$BL$27,22,FALSE)</f>
        <v>1976.4982596364573</v>
      </c>
      <c r="E10" s="89">
        <f>VLOOKUP($A10,'Table 28'!$A$8:$BL$27,25,FALSE)</f>
        <v>2134.9031863533955</v>
      </c>
      <c r="F10" s="89">
        <f>VLOOKUP($A10,'Table 28'!$A$8:$BL$27,28,FALSE)</f>
        <v>2134.9031863533955</v>
      </c>
      <c r="G10" s="89">
        <f>VLOOKUP($A10,'Table 28'!$A$8:$BL$27,31,FALSE)</f>
        <v>2396.7075063154098</v>
      </c>
      <c r="H10" s="89">
        <f>VLOOKUP($A10,'Table 28'!$A$8:$BL$27,34,FALSE)</f>
        <v>2595.6439277899344</v>
      </c>
      <c r="I10" s="89">
        <f>VLOOKUP($A10,'Table 28'!$A$8:$BL$27,37,FALSE)</f>
        <v>2617.1707535049991</v>
      </c>
      <c r="J10" s="89">
        <f>VLOOKUP($A10,'Table 28'!$A$8:$BL$27,40,FALSE)</f>
        <v>2584.6167514208796</v>
      </c>
      <c r="K10" s="89">
        <f>VLOOKUP($A10,'Table 28'!$A$8:$BL$27,43,FALSE)</f>
        <v>2614.7530904359141</v>
      </c>
      <c r="L10" s="89">
        <f>VLOOKUP($A10,'Table 28'!$A$8:$BL$27,46,FALSE)</f>
        <v>2767.225704295045</v>
      </c>
      <c r="M10" s="89">
        <f>VLOOKUP($A10,'Table 28'!$A$8:$BL$27,49,FALSE)</f>
        <v>3099.5741447325877</v>
      </c>
      <c r="N10" s="89">
        <f>VLOOKUP($A10,'Table 28'!$A$8:$BL$27,52,FALSE)</f>
        <v>3757.2922538781304</v>
      </c>
      <c r="O10" s="89">
        <f>VLOOKUP($A10,'Table 28'!$A$8:$BL$27,55,FALSE)</f>
        <v>3866.3405564704863</v>
      </c>
      <c r="P10" s="89">
        <f>VLOOKUP($A10,'Table 28'!$A$8:$BL$27,58,FALSE)</f>
        <v>3718.7971696096456</v>
      </c>
      <c r="Q10" s="89">
        <f>VLOOKUP($A10,'Table 28'!$A$8:$BL$27,61,FALSE)</f>
        <v>3725.0615293257811</v>
      </c>
      <c r="R10" s="89">
        <f>VLOOKUP($A10,'Table 28'!$A$8:$BL$27,64,FALSE)</f>
        <v>3769.753600546795</v>
      </c>
      <c r="S10" s="89">
        <f>VLOOKUP($A10,'Table 28'!$A$8:$BO$27,67,FALSE)</f>
        <v>3813.9477256935165</v>
      </c>
      <c r="T10" s="89">
        <f>VLOOKUP($A10,'Table 28'!$A$8:$BR$27,70,FALSE)</f>
        <v>3844.9472197705209</v>
      </c>
      <c r="U10" s="89">
        <f>VLOOKUP($A10,'Table 28'!$A$8:$BU$27,73,FALSE)</f>
        <v>3840.2454596517505</v>
      </c>
      <c r="V10" s="89">
        <f>VLOOKUP($A10,'Table 28'!$A$8:$BX$27,76,FALSE)</f>
        <v>4025.6299049712329</v>
      </c>
    </row>
    <row r="11" spans="1:22" x14ac:dyDescent="0.2">
      <c r="A11" t="s">
        <v>34</v>
      </c>
      <c r="B11" s="89">
        <f>VLOOKUP($A11,'Table 28'!$A$8:$BL$27,16,FALSE)</f>
        <v>1612.2535420588526</v>
      </c>
      <c r="C11" s="89">
        <f>VLOOKUP($A11,'Table 28'!$A$8:$BL$27,19,FALSE)</f>
        <v>1923.0379791870498</v>
      </c>
      <c r="D11" s="89">
        <f>VLOOKUP($A11,'Table 28'!$A$8:$BL$27,22,FALSE)</f>
        <v>1909.0652909336941</v>
      </c>
      <c r="E11" s="89">
        <f>VLOOKUP($A11,'Table 28'!$A$8:$BL$27,25,FALSE)</f>
        <v>1872.2670807453417</v>
      </c>
      <c r="F11" s="89">
        <f>VLOOKUP($A11,'Table 28'!$A$8:$BL$27,28,FALSE)</f>
        <v>1872.2670807453417</v>
      </c>
      <c r="G11" s="89">
        <f>VLOOKUP($A11,'Table 28'!$A$8:$BL$27,31,FALSE)</f>
        <v>2168.4882943143812</v>
      </c>
      <c r="H11" s="89">
        <f>VLOOKUP($A11,'Table 28'!$A$8:$BL$27,34,FALSE)</f>
        <v>2291.3861204194141</v>
      </c>
      <c r="I11" s="89">
        <f>VLOOKUP($A11,'Table 28'!$A$8:$BL$27,37,FALSE)</f>
        <v>2302.9933974932856</v>
      </c>
      <c r="J11" s="89">
        <f>VLOOKUP($A11,'Table 28'!$A$8:$BL$27,40,FALSE)</f>
        <v>2280.9950003124804</v>
      </c>
      <c r="K11" s="89">
        <f>VLOOKUP($A11,'Table 28'!$A$8:$BL$27,43,FALSE)</f>
        <v>2313.730726836543</v>
      </c>
      <c r="L11" s="89">
        <f>VLOOKUP($A11,'Table 28'!$A$8:$BL$27,46,FALSE)</f>
        <v>2440.6680994423791</v>
      </c>
      <c r="M11" s="89">
        <f>VLOOKUP($A11,'Table 28'!$A$8:$BL$27,49,FALSE)</f>
        <v>2787.9109315544697</v>
      </c>
      <c r="N11" s="89">
        <f>VLOOKUP($A11,'Table 28'!$A$8:$BL$27,52,FALSE)</f>
        <v>3522.4463550496489</v>
      </c>
      <c r="O11" s="89">
        <f>VLOOKUP($A11,'Table 28'!$A$8:$BL$27,55,FALSE)</f>
        <v>3548.8403531625418</v>
      </c>
      <c r="P11" s="89">
        <f>VLOOKUP($A11,'Table 28'!$A$8:$BL$27,58,FALSE)</f>
        <v>3231.7560488607</v>
      </c>
      <c r="Q11" s="89">
        <f>VLOOKUP($A11,'Table 28'!$A$8:$BL$27,61,FALSE)</f>
        <v>3286.7046058458814</v>
      </c>
      <c r="R11" s="89">
        <f>VLOOKUP($A11,'Table 28'!$A$8:$BL$27,64,FALSE)</f>
        <v>3324.3533820671787</v>
      </c>
      <c r="S11" s="89">
        <f>VLOOKUP($A11,'Table 28'!$A$8:$BO$27,67,FALSE)</f>
        <v>3368.3888332270699</v>
      </c>
      <c r="T11" s="89">
        <f>VLOOKUP($A11,'Table 28'!$A$8:$BR$27,70,FALSE)</f>
        <v>3484.105321619711</v>
      </c>
      <c r="U11" s="89">
        <f>VLOOKUP($A11,'Table 28'!$A$8:$BU$27,73,FALSE)</f>
        <v>3493.6518429066473</v>
      </c>
      <c r="V11" s="89">
        <f>VLOOKUP($A11,'Table 28'!$A$8:$BX$27,76,FALSE)</f>
        <v>3691.8342815463166</v>
      </c>
    </row>
    <row r="12" spans="1:22" x14ac:dyDescent="0.2">
      <c r="A12" t="s">
        <v>35</v>
      </c>
      <c r="B12" s="89">
        <f>VLOOKUP($A12,'Table 28'!$A$8:$BL$27,16,FALSE)</f>
        <v>1688.3802602615565</v>
      </c>
      <c r="C12" s="89">
        <f>VLOOKUP($A12,'Table 28'!$A$8:$BL$27,19,FALSE)</f>
        <v>1880.9423334143969</v>
      </c>
      <c r="D12" s="89">
        <f>VLOOKUP($A12,'Table 28'!$A$8:$BL$27,22,FALSE)</f>
        <v>1945.0513274877028</v>
      </c>
      <c r="E12" s="89">
        <f>VLOOKUP($A12,'Table 28'!$A$8:$BL$27,25,FALSE)</f>
        <v>2074.1669583056778</v>
      </c>
      <c r="F12" s="89">
        <f>VLOOKUP($A12,'Table 28'!$A$8:$BL$27,28,FALSE)</f>
        <v>2074.1669583056778</v>
      </c>
      <c r="G12" s="89">
        <f>VLOOKUP($A12,'Table 28'!$A$8:$BL$27,31,FALSE)</f>
        <v>2319.2410825501074</v>
      </c>
      <c r="H12" s="89">
        <f>VLOOKUP($A12,'Table 28'!$A$8:$BL$27,34,FALSE)</f>
        <v>2465.1782734506874</v>
      </c>
      <c r="I12" s="89">
        <f>VLOOKUP($A12,'Table 28'!$A$8:$BL$27,37,FALSE)</f>
        <v>2459.1816514192988</v>
      </c>
      <c r="J12" s="89">
        <f>VLOOKUP($A12,'Table 28'!$A$8:$BL$27,40,FALSE)</f>
        <v>2442.7973059338283</v>
      </c>
      <c r="K12" s="89">
        <f>VLOOKUP($A12,'Table 28'!$A$8:$BL$27,43,FALSE)</f>
        <v>2485.1066500996608</v>
      </c>
      <c r="L12" s="89">
        <f>VLOOKUP($A12,'Table 28'!$A$8:$BL$27,46,FALSE)</f>
        <v>2640.2591246403149</v>
      </c>
      <c r="M12" s="89">
        <f>VLOOKUP($A12,'Table 28'!$A$8:$BL$27,49,FALSE)</f>
        <v>2903.3172204738985</v>
      </c>
      <c r="N12" s="89">
        <f>VLOOKUP($A12,'Table 28'!$A$8:$BL$27,52,FALSE)</f>
        <v>3482.3214209477728</v>
      </c>
      <c r="O12" s="89">
        <f>VLOOKUP($A12,'Table 28'!$A$8:$BL$27,55,FALSE)</f>
        <v>3694.9910246020704</v>
      </c>
      <c r="P12" s="89">
        <f>VLOOKUP($A12,'Table 28'!$A$8:$BL$27,58,FALSE)</f>
        <v>3500.8624194422696</v>
      </c>
      <c r="Q12" s="89">
        <f>VLOOKUP($A12,'Table 28'!$A$8:$BL$27,61,FALSE)</f>
        <v>3516.6337662748574</v>
      </c>
      <c r="R12" s="89">
        <f>VLOOKUP($A12,'Table 28'!$A$8:$BL$27,64,FALSE)</f>
        <v>3551.0675345945583</v>
      </c>
      <c r="S12" s="89">
        <f>VLOOKUP($A12,'Table 28'!$A$8:$BO$27,67,FALSE)</f>
        <v>3575.539774592406</v>
      </c>
      <c r="T12" s="89">
        <f>VLOOKUP($A12,'Table 28'!$A$8:$BR$27,70,FALSE)</f>
        <v>3608.718855489471</v>
      </c>
      <c r="U12" s="89">
        <f>VLOOKUP($A12,'Table 28'!$A$8:$BU$27,73,FALSE)</f>
        <v>3631.8809614248335</v>
      </c>
      <c r="V12" s="89">
        <f>VLOOKUP($A12,'Table 28'!$A$8:$BX$27,76,FALSE)</f>
        <v>3813.7779916659119</v>
      </c>
    </row>
    <row r="13" spans="1:22" x14ac:dyDescent="0.2">
      <c r="A13" t="s">
        <v>36</v>
      </c>
      <c r="B13" s="89">
        <f>VLOOKUP($A13,'Table 28'!$A$8:$BL$27,16,FALSE)</f>
        <v>1660.2839083085828</v>
      </c>
      <c r="C13" s="89">
        <f>VLOOKUP($A13,'Table 28'!$A$8:$BL$27,19,FALSE)</f>
        <v>1844.7155115023299</v>
      </c>
      <c r="D13" s="89">
        <f>VLOOKUP($A13,'Table 28'!$A$8:$BL$27,22,FALSE)</f>
        <v>1917.8416032002463</v>
      </c>
      <c r="E13" s="89">
        <f>VLOOKUP($A13,'Table 28'!$A$8:$BL$27,25,FALSE)</f>
        <v>2081.2710838759094</v>
      </c>
      <c r="F13" s="89">
        <f>VLOOKUP($A13,'Table 28'!$A$8:$BL$27,28,FALSE)</f>
        <v>2081.2710838759094</v>
      </c>
      <c r="G13" s="89">
        <f>VLOOKUP($A13,'Table 28'!$A$8:$BL$27,31,FALSE)</f>
        <v>2321.267223688068</v>
      </c>
      <c r="H13" s="89">
        <f>VLOOKUP($A13,'Table 28'!$A$8:$BL$27,34,FALSE)</f>
        <v>2504.9612367021277</v>
      </c>
      <c r="I13" s="89">
        <f>VLOOKUP($A13,'Table 28'!$A$8:$BL$27,37,FALSE)</f>
        <v>2522.6996133233838</v>
      </c>
      <c r="J13" s="89">
        <f>VLOOKUP($A13,'Table 28'!$A$8:$BL$27,40,FALSE)</f>
        <v>2494.7434105582984</v>
      </c>
      <c r="K13" s="89">
        <f>VLOOKUP($A13,'Table 28'!$A$8:$BL$27,43,FALSE)</f>
        <v>2508.5328831001771</v>
      </c>
      <c r="L13" s="89">
        <f>VLOOKUP($A13,'Table 28'!$A$8:$BL$27,46,FALSE)</f>
        <v>2680.1143017566374</v>
      </c>
      <c r="M13" s="89">
        <f>VLOOKUP($A13,'Table 28'!$A$8:$BL$27,49,FALSE)</f>
        <v>3043.5997208309386</v>
      </c>
      <c r="N13" s="89">
        <f>VLOOKUP($A13,'Table 28'!$A$8:$BL$27,52,FALSE)</f>
        <v>3730.8229208652424</v>
      </c>
      <c r="O13" s="89">
        <f>VLOOKUP($A13,'Table 28'!$A$8:$BL$27,55,FALSE)</f>
        <v>3875.3690009956854</v>
      </c>
      <c r="P13" s="89">
        <f>VLOOKUP($A13,'Table 28'!$A$8:$BL$27,58,FALSE)</f>
        <v>3655.2878745644598</v>
      </c>
      <c r="Q13" s="89">
        <f>VLOOKUP($A13,'Table 28'!$A$8:$BL$27,61,FALSE)</f>
        <v>3647.6141300205777</v>
      </c>
      <c r="R13" s="89">
        <f>VLOOKUP($A13,'Table 28'!$A$8:$BL$27,64,FALSE)</f>
        <v>3696.4821023647555</v>
      </c>
      <c r="S13" s="89">
        <f>VLOOKUP($A13,'Table 28'!$A$8:$BO$27,67,FALSE)</f>
        <v>3719.6899450926562</v>
      </c>
      <c r="T13" s="89">
        <f>VLOOKUP($A13,'Table 28'!$A$8:$BR$27,70,FALSE)</f>
        <v>3777.524954296161</v>
      </c>
      <c r="U13" s="89">
        <f>VLOOKUP($A13,'Table 28'!$A$8:$BU$27,73,FALSE)</f>
        <v>3797.2439002101801</v>
      </c>
      <c r="V13" s="89">
        <f>VLOOKUP($A13,'Table 28'!$A$8:$BX$27,76,FALSE)</f>
        <v>4031.9683238011439</v>
      </c>
    </row>
    <row r="14" spans="1:22" x14ac:dyDescent="0.2">
      <c r="A14" t="s">
        <v>37</v>
      </c>
      <c r="B14" s="89">
        <f>VLOOKUP($A14,'Table 28'!$A$8:$BL$27,16,FALSE)</f>
        <v>1632.840083275503</v>
      </c>
      <c r="C14" s="89">
        <f>VLOOKUP($A14,'Table 28'!$A$8:$BL$27,19,FALSE)</f>
        <v>1806.6029157723917</v>
      </c>
      <c r="D14" s="89">
        <f>VLOOKUP($A14,'Table 28'!$A$8:$BL$27,22,FALSE)</f>
        <v>1855.607579339134</v>
      </c>
      <c r="E14" s="89">
        <f>VLOOKUP($A14,'Table 28'!$A$8:$BL$27,25,FALSE)</f>
        <v>1994.1295175909227</v>
      </c>
      <c r="F14" s="89">
        <f>VLOOKUP($A14,'Table 28'!$A$8:$BL$27,28,FALSE)</f>
        <v>1994.1295175909227</v>
      </c>
      <c r="G14" s="89">
        <f>VLOOKUP($A14,'Table 28'!$A$8:$BL$27,31,FALSE)</f>
        <v>2253.4033120278909</v>
      </c>
      <c r="H14" s="89">
        <f>VLOOKUP($A14,'Table 28'!$A$8:$BL$27,34,FALSE)</f>
        <v>2445.3584166886021</v>
      </c>
      <c r="I14" s="89">
        <f>VLOOKUP($A14,'Table 28'!$A$8:$BL$27,37,FALSE)</f>
        <v>2453.540390237702</v>
      </c>
      <c r="J14" s="89">
        <f>VLOOKUP($A14,'Table 28'!$A$8:$BL$27,40,FALSE)</f>
        <v>2423.4280056998941</v>
      </c>
      <c r="K14" s="89">
        <f>VLOOKUP($A14,'Table 28'!$A$8:$BL$27,43,FALSE)</f>
        <v>2443.4737131091283</v>
      </c>
      <c r="L14" s="89">
        <f>VLOOKUP($A14,'Table 28'!$A$8:$BL$27,46,FALSE)</f>
        <v>2609.2852367329883</v>
      </c>
      <c r="M14" s="89">
        <f>VLOOKUP($A14,'Table 28'!$A$8:$BL$27,49,FALSE)</f>
        <v>2926.7430701400576</v>
      </c>
      <c r="N14" s="89">
        <f>VLOOKUP($A14,'Table 28'!$A$8:$BL$27,52,FALSE)</f>
        <v>3612.817504730061</v>
      </c>
      <c r="O14" s="89">
        <f>VLOOKUP($A14,'Table 28'!$A$8:$BL$27,55,FALSE)</f>
        <v>3787.1081495459371</v>
      </c>
      <c r="P14" s="89">
        <f>VLOOKUP($A14,'Table 28'!$A$8:$BL$27,58,FALSE)</f>
        <v>3519.1706906955228</v>
      </c>
      <c r="Q14" s="89">
        <f>VLOOKUP($A14,'Table 28'!$A$8:$BL$27,61,FALSE)</f>
        <v>3540.6978356121431</v>
      </c>
      <c r="R14" s="89">
        <f>VLOOKUP($A14,'Table 28'!$A$8:$BL$27,64,FALSE)</f>
        <v>3570.3212602087824</v>
      </c>
      <c r="S14" s="89">
        <f>VLOOKUP($A14,'Table 28'!$A$8:$BO$27,67,FALSE)</f>
        <v>3581.1451815259156</v>
      </c>
      <c r="T14" s="89">
        <f>VLOOKUP($A14,'Table 28'!$A$8:$BR$27,70,FALSE)</f>
        <v>3605.5865318576398</v>
      </c>
      <c r="U14" s="89">
        <f>VLOOKUP($A14,'Table 28'!$A$8:$BU$27,73,FALSE)</f>
        <v>3597.0606393754479</v>
      </c>
      <c r="V14" s="89">
        <f>VLOOKUP($A14,'Table 28'!$A$8:$BX$27,76,FALSE)</f>
        <v>3795.1754383694597</v>
      </c>
    </row>
    <row r="15" spans="1:22" x14ac:dyDescent="0.2">
      <c r="A15" t="s">
        <v>38</v>
      </c>
      <c r="B15" s="89">
        <f>VLOOKUP($A15,'Table 28'!$A$8:$BL$27,16,FALSE)</f>
        <v>1640.9684533372281</v>
      </c>
      <c r="C15" s="89">
        <f>VLOOKUP($A15,'Table 28'!$A$8:$BL$27,19,FALSE)</f>
        <v>1811.4858088597789</v>
      </c>
      <c r="D15" s="89">
        <f>VLOOKUP($A15,'Table 28'!$A$8:$BL$27,22,FALSE)</f>
        <v>1866.8144663334313</v>
      </c>
      <c r="E15" s="89">
        <f>VLOOKUP($A15,'Table 28'!$A$8:$BL$27,25,FALSE)</f>
        <v>2037.8734632252499</v>
      </c>
      <c r="F15" s="89">
        <f>VLOOKUP($A15,'Table 28'!$A$8:$BL$27,28,FALSE)</f>
        <v>2037.8734632252499</v>
      </c>
      <c r="G15" s="89">
        <f>VLOOKUP($A15,'Table 28'!$A$8:$BL$27,31,FALSE)</f>
        <v>2272.4697354355958</v>
      </c>
      <c r="H15" s="89">
        <f>VLOOKUP($A15,'Table 28'!$A$8:$BL$27,34,FALSE)</f>
        <v>2437.6902498719337</v>
      </c>
      <c r="I15" s="89">
        <f>VLOOKUP($A15,'Table 28'!$A$8:$BL$27,37,FALSE)</f>
        <v>2462.589463220676</v>
      </c>
      <c r="J15" s="89">
        <f>VLOOKUP($A15,'Table 28'!$A$8:$BL$27,40,FALSE)</f>
        <v>2417.2220358983914</v>
      </c>
      <c r="K15" s="89">
        <f>VLOOKUP($A15,'Table 28'!$A$8:$BL$27,43,FALSE)</f>
        <v>2393.840209359606</v>
      </c>
      <c r="L15" s="89">
        <f>VLOOKUP($A15,'Table 28'!$A$8:$BL$27,46,FALSE)</f>
        <v>2615.1400470645026</v>
      </c>
      <c r="M15" s="89">
        <f>VLOOKUP($A15,'Table 28'!$A$8:$BL$27,49,FALSE)</f>
        <v>2918.2620829706993</v>
      </c>
      <c r="N15" s="89">
        <f>VLOOKUP($A15,'Table 28'!$A$8:$BL$27,52,FALSE)</f>
        <v>3551.8074319840744</v>
      </c>
      <c r="O15" s="89">
        <f>VLOOKUP($A15,'Table 28'!$A$8:$BL$27,55,FALSE)</f>
        <v>3638.2047660125081</v>
      </c>
      <c r="P15" s="89">
        <f>VLOOKUP($A15,'Table 28'!$A$8:$BL$27,58,FALSE)</f>
        <v>3367.709829351536</v>
      </c>
      <c r="Q15" s="89">
        <f>VLOOKUP($A15,'Table 28'!$A$8:$BL$27,61,FALSE)</f>
        <v>3312.9328710890336</v>
      </c>
      <c r="R15" s="89">
        <f>VLOOKUP($A15,'Table 28'!$A$8:$BL$27,64,FALSE)</f>
        <v>3380.7807063600408</v>
      </c>
      <c r="S15" s="89">
        <f>VLOOKUP($A15,'Table 28'!$A$8:$BO$27,67,FALSE)</f>
        <v>3489.162559055118</v>
      </c>
      <c r="T15" s="89">
        <f>VLOOKUP($A15,'Table 28'!$A$8:$BR$27,70,FALSE)</f>
        <v>3474.8908030008338</v>
      </c>
      <c r="U15" s="89">
        <f>VLOOKUP($A15,'Table 28'!$A$8:$BU$27,73,FALSE)</f>
        <v>3533.4923278820916</v>
      </c>
      <c r="V15" s="89">
        <f>VLOOKUP($A15,'Table 28'!$A$8:$BX$27,76,FALSE)</f>
        <v>3805.4498059372704</v>
      </c>
    </row>
    <row r="16" spans="1:22" x14ac:dyDescent="0.2">
      <c r="A16" t="s">
        <v>39</v>
      </c>
      <c r="B16" s="89">
        <f>VLOOKUP($A16,'Table 28'!$A$8:$BL$27,16,FALSE)</f>
        <v>1547.212746186211</v>
      </c>
      <c r="C16" s="89">
        <f>VLOOKUP($A16,'Table 28'!$A$8:$BL$27,19,FALSE)</f>
        <v>1745.2679978466206</v>
      </c>
      <c r="D16" s="89">
        <f>VLOOKUP($A16,'Table 28'!$A$8:$BL$27,22,FALSE)</f>
        <v>1808.3869652767546</v>
      </c>
      <c r="E16" s="89">
        <f>VLOOKUP($A16,'Table 28'!$A$8:$BL$27,25,FALSE)</f>
        <v>1953.3238481150975</v>
      </c>
      <c r="F16" s="89">
        <f>VLOOKUP($A16,'Table 28'!$A$8:$BL$27,28,FALSE)</f>
        <v>1953.3238481150975</v>
      </c>
      <c r="G16" s="89">
        <f>VLOOKUP($A16,'Table 28'!$A$8:$BL$27,31,FALSE)</f>
        <v>2194.1633743297389</v>
      </c>
      <c r="H16" s="89">
        <f>VLOOKUP($A16,'Table 28'!$A$8:$BL$27,34,FALSE)</f>
        <v>2440.9238686807917</v>
      </c>
      <c r="I16" s="89">
        <f>VLOOKUP($A16,'Table 28'!$A$8:$BL$27,37,FALSE)</f>
        <v>2346.9789590254704</v>
      </c>
      <c r="J16" s="89">
        <f>VLOOKUP($A16,'Table 28'!$A$8:$BL$27,40,FALSE)</f>
        <v>2401.3283382392292</v>
      </c>
      <c r="K16" s="89">
        <f>VLOOKUP($A16,'Table 28'!$A$8:$BL$27,43,FALSE)</f>
        <v>2383.8884473409985</v>
      </c>
      <c r="L16" s="89">
        <f>VLOOKUP($A16,'Table 28'!$A$8:$BL$27,46,FALSE)</f>
        <v>2528.2059544098852</v>
      </c>
      <c r="M16" s="89">
        <f>VLOOKUP($A16,'Table 28'!$A$8:$BL$27,49,FALSE)</f>
        <v>2864.0790678318767</v>
      </c>
      <c r="N16" s="89">
        <f>VLOOKUP($A16,'Table 28'!$A$8:$BL$27,52,FALSE)</f>
        <v>3713.6138472837338</v>
      </c>
      <c r="O16" s="89">
        <f>VLOOKUP($A16,'Table 28'!$A$8:$BL$27,55,FALSE)</f>
        <v>3893.9264754575147</v>
      </c>
      <c r="P16" s="89">
        <f>VLOOKUP($A16,'Table 28'!$A$8:$BL$27,58,FALSE)</f>
        <v>3556.532944523708</v>
      </c>
      <c r="Q16" s="89">
        <f>VLOOKUP($A16,'Table 28'!$A$8:$BL$27,61,FALSE)</f>
        <v>3595.5050433654592</v>
      </c>
      <c r="R16" s="89">
        <f>VLOOKUP($A16,'Table 28'!$A$8:$BL$27,64,FALSE)</f>
        <v>3637.9440870371031</v>
      </c>
      <c r="S16" s="89">
        <f>VLOOKUP($A16,'Table 28'!$A$8:$BO$27,67,FALSE)</f>
        <v>3662.6958913998469</v>
      </c>
      <c r="T16" s="89">
        <f>VLOOKUP($A16,'Table 28'!$A$8:$BR$27,70,FALSE)</f>
        <v>3695.0478816589202</v>
      </c>
      <c r="U16" s="89">
        <f>VLOOKUP($A16,'Table 28'!$A$8:$BU$27,73,FALSE)</f>
        <v>3685.3136292602412</v>
      </c>
      <c r="V16" s="89">
        <f>VLOOKUP($A16,'Table 28'!$A$8:$BX$27,76,FALSE)</f>
        <v>4092.0106857838496</v>
      </c>
    </row>
    <row r="17" spans="1:22" x14ac:dyDescent="0.2">
      <c r="A17" t="s">
        <v>40</v>
      </c>
      <c r="B17" s="89">
        <f>VLOOKUP($A17,'Table 28'!$A$8:$BL$27,16,FALSE)</f>
        <v>1694.6317073901066</v>
      </c>
      <c r="C17" s="89">
        <f>VLOOKUP($A17,'Table 28'!$A$8:$BL$27,19,FALSE)</f>
        <v>1855.6638759551099</v>
      </c>
      <c r="D17" s="89">
        <f>VLOOKUP($A17,'Table 28'!$A$8:$BL$27,22,FALSE)</f>
        <v>1876.5939899269088</v>
      </c>
      <c r="E17" s="89">
        <f>VLOOKUP($A17,'Table 28'!$A$8:$BL$27,25,FALSE)</f>
        <v>1991.3013310382692</v>
      </c>
      <c r="F17" s="89">
        <f>VLOOKUP($A17,'Table 28'!$A$8:$BL$27,28,FALSE)</f>
        <v>1991.3013310382692</v>
      </c>
      <c r="G17" s="89">
        <f>VLOOKUP($A17,'Table 28'!$A$8:$BL$27,31,FALSE)</f>
        <v>2242.2141035726881</v>
      </c>
      <c r="H17" s="89">
        <f>VLOOKUP($A17,'Table 28'!$A$8:$BL$27,34,FALSE)</f>
        <v>2409.3831161275307</v>
      </c>
      <c r="I17" s="89">
        <f>VLOOKUP($A17,'Table 28'!$A$8:$BL$27,37,FALSE)</f>
        <v>2626.5074053466869</v>
      </c>
      <c r="J17" s="89">
        <f>VLOOKUP($A17,'Table 28'!$A$8:$BL$27,40,FALSE)</f>
        <v>2410.8883299173963</v>
      </c>
      <c r="K17" s="89">
        <f>VLOOKUP($A17,'Table 28'!$A$8:$BL$27,43,FALSE)</f>
        <v>2413.6876251090694</v>
      </c>
      <c r="L17" s="89">
        <f>VLOOKUP($A17,'Table 28'!$A$8:$BL$27,46,FALSE)</f>
        <v>2579.4070131112558</v>
      </c>
      <c r="M17" s="89">
        <f>VLOOKUP($A17,'Table 28'!$A$8:$BL$27,49,FALSE)</f>
        <v>2911.7820562528386</v>
      </c>
      <c r="N17" s="89">
        <f>VLOOKUP($A17,'Table 28'!$A$8:$BL$27,52,FALSE)</f>
        <v>3594.0966822986516</v>
      </c>
      <c r="O17" s="89">
        <f>VLOOKUP($A17,'Table 28'!$A$8:$BL$27,55,FALSE)</f>
        <v>3735.9631631471216</v>
      </c>
      <c r="P17" s="89">
        <f>VLOOKUP($A17,'Table 28'!$A$8:$BL$27,58,FALSE)</f>
        <v>3531.4530539731859</v>
      </c>
      <c r="Q17" s="89">
        <f>VLOOKUP($A17,'Table 28'!$A$8:$BL$27,61,FALSE)</f>
        <v>3567.4701411588271</v>
      </c>
      <c r="R17" s="89">
        <f>VLOOKUP($A17,'Table 28'!$A$8:$BL$27,64,FALSE)</f>
        <v>3622.3203921896747</v>
      </c>
      <c r="S17" s="89">
        <f>VLOOKUP($A17,'Table 28'!$A$8:$BO$27,67,FALSE)</f>
        <v>3676.0537010159651</v>
      </c>
      <c r="T17" s="89">
        <f>VLOOKUP($A17,'Table 28'!$A$8:$BR$27,70,FALSE)</f>
        <v>3708.7017003603059</v>
      </c>
      <c r="U17" s="89">
        <f>VLOOKUP($A17,'Table 28'!$A$8:$BU$27,73,FALSE)</f>
        <v>3716.1100219528489</v>
      </c>
      <c r="V17" s="89">
        <f>VLOOKUP($A17,'Table 28'!$A$8:$BX$27,76,FALSE)</f>
        <v>3985.3411360949021</v>
      </c>
    </row>
    <row r="18" spans="1:22" x14ac:dyDescent="0.2">
      <c r="A18" t="s">
        <v>41</v>
      </c>
      <c r="B18" s="89">
        <f>VLOOKUP($A18,'Table 28'!$A$8:$BL$27,16,FALSE)</f>
        <v>1675.1050379572118</v>
      </c>
      <c r="C18" s="89">
        <f>VLOOKUP($A18,'Table 28'!$A$8:$BL$27,19,FALSE)</f>
        <v>1836.1766666666667</v>
      </c>
      <c r="D18" s="89">
        <f>VLOOKUP($A18,'Table 28'!$A$8:$BL$27,22,FALSE)</f>
        <v>1874.354682607458</v>
      </c>
      <c r="E18" s="89">
        <f>VLOOKUP($A18,'Table 28'!$A$8:$BL$27,25,FALSE)</f>
        <v>2008.9632844741711</v>
      </c>
      <c r="F18" s="89">
        <f>VLOOKUP($A18,'Table 28'!$A$8:$BL$27,28,FALSE)</f>
        <v>2008.9632844741711</v>
      </c>
      <c r="G18" s="89">
        <f>VLOOKUP($A18,'Table 28'!$A$8:$BL$27,31,FALSE)</f>
        <v>2290.6385880465305</v>
      </c>
      <c r="H18" s="89">
        <f>VLOOKUP($A18,'Table 28'!$A$8:$BL$27,34,FALSE)</f>
        <v>2427.5875908328676</v>
      </c>
      <c r="I18" s="89">
        <f>VLOOKUP($A18,'Table 28'!$A$8:$BL$27,37,FALSE)</f>
        <v>2512.2625698324023</v>
      </c>
      <c r="J18" s="89">
        <f>VLOOKUP($A18,'Table 28'!$A$8:$BL$27,40,FALSE)</f>
        <v>2438.3569275292416</v>
      </c>
      <c r="K18" s="89">
        <f>VLOOKUP($A18,'Table 28'!$A$8:$BL$27,43,FALSE)</f>
        <v>2443.4551648950669</v>
      </c>
      <c r="L18" s="89">
        <f>VLOOKUP($A18,'Table 28'!$A$8:$BL$27,46,FALSE)</f>
        <v>2625.4070662460567</v>
      </c>
      <c r="M18" s="89">
        <f>VLOOKUP($A18,'Table 28'!$A$8:$BL$27,49,FALSE)</f>
        <v>2945.2248081519688</v>
      </c>
      <c r="N18" s="89">
        <f>VLOOKUP($A18,'Table 28'!$A$8:$BL$27,52,FALSE)</f>
        <v>3658.8328064312168</v>
      </c>
      <c r="O18" s="89">
        <f>VLOOKUP($A18,'Table 28'!$A$8:$BL$27,55,FALSE)</f>
        <v>3806.0956534172146</v>
      </c>
      <c r="P18" s="89">
        <f>VLOOKUP($A18,'Table 28'!$A$8:$BL$27,58,FALSE)</f>
        <v>3546.0904243162945</v>
      </c>
      <c r="Q18" s="89">
        <f>VLOOKUP($A18,'Table 28'!$A$8:$BL$27,61,FALSE)</f>
        <v>3498.5034543000079</v>
      </c>
      <c r="R18" s="89">
        <f>VLOOKUP($A18,'Table 28'!$A$8:$BL$27,64,FALSE)</f>
        <v>3543.9584337930369</v>
      </c>
      <c r="S18" s="89">
        <f>VLOOKUP($A18,'Table 28'!$A$8:$BO$27,67,FALSE)</f>
        <v>3614.3797395413162</v>
      </c>
      <c r="T18" s="89">
        <f>VLOOKUP($A18,'Table 28'!$A$8:$BR$27,70,FALSE)</f>
        <v>3617.7353742379037</v>
      </c>
      <c r="U18" s="89">
        <f>VLOOKUP($A18,'Table 28'!$A$8:$BU$27,73,FALSE)</f>
        <v>3644.3754545454544</v>
      </c>
      <c r="V18" s="89">
        <f>VLOOKUP($A18,'Table 28'!$A$8:$BX$27,76,FALSE)</f>
        <v>3908.143406229291</v>
      </c>
    </row>
    <row r="19" spans="1:22" x14ac:dyDescent="0.2">
      <c r="A19" s="120" t="s">
        <v>228</v>
      </c>
      <c r="B19" s="89"/>
      <c r="C19" s="89"/>
      <c r="D19" s="89"/>
      <c r="E19" s="89"/>
      <c r="F19" s="89"/>
      <c r="G19" s="89"/>
      <c r="H19" s="89">
        <f>VLOOKUP($A19,'Table 28'!$A$8:$BL$27,34,FALSE)</f>
        <v>2733.65625</v>
      </c>
      <c r="I19" s="89">
        <f>VLOOKUP($A19,'Table 28'!$A$8:$BL$27,37,FALSE)</f>
        <v>2640.150588235294</v>
      </c>
      <c r="J19" s="89">
        <f>VLOOKUP($A19,'Table 28'!$A$8:$BL$27,40,FALSE)</f>
        <v>2644.3563432835822</v>
      </c>
      <c r="K19" s="89">
        <f>VLOOKUP($A19,'Table 28'!$A$8:$BL$27,43,FALSE)</f>
        <v>2640.2495088408646</v>
      </c>
      <c r="L19" s="89">
        <f>VLOOKUP($A19,'Table 28'!$A$8:$BL$27,46,FALSE)</f>
        <v>2742.6245551601423</v>
      </c>
      <c r="M19" s="89">
        <f>VLOOKUP($A19,'Table 28'!$A$8:$BL$27,49,FALSE)</f>
        <v>2936.5784671532847</v>
      </c>
      <c r="N19" s="89">
        <f>VLOOKUP($A19,'Table 28'!$A$8:$BL$27,52,FALSE)</f>
        <v>3684.2682584269664</v>
      </c>
      <c r="O19" s="89">
        <f>VLOOKUP($A19,'Table 28'!$A$8:$BL$27,55,FALSE)</f>
        <v>4078.8608017817373</v>
      </c>
      <c r="P19" s="89">
        <f>VLOOKUP($A19,'Table 28'!$A$8:$BL$27,58,FALSE)</f>
        <v>4067.6757575757574</v>
      </c>
      <c r="Q19" s="89">
        <f>VLOOKUP($A19,'Table 28'!$A$8:$BL$27,61,FALSE)</f>
        <v>4126.1890359168247</v>
      </c>
      <c r="R19" s="89">
        <f>VLOOKUP($A19,'Table 28'!$A$8:$BL$27,64,FALSE)</f>
        <v>4043.4179104477612</v>
      </c>
      <c r="S19" s="89">
        <f>VLOOKUP($A19,'Table 28'!$A$8:$BO$27,67,FALSE)</f>
        <v>4129.0599214145386</v>
      </c>
      <c r="T19" s="89">
        <f>VLOOKUP($A19,'Table 28'!$A$8:$BR$27,70,FALSE)</f>
        <v>4206.5818181818186</v>
      </c>
      <c r="U19" s="89">
        <f>VLOOKUP($A19,'Table 28'!$A$8:$BU$27,73,FALSE)</f>
        <v>4216.523968784838</v>
      </c>
      <c r="V19" s="89">
        <f>VLOOKUP($A19,'Table 28'!$A$8:$BX$27,76,FALSE)</f>
        <v>3859.4102040816329</v>
      </c>
    </row>
    <row r="20" spans="1:22" x14ac:dyDescent="0.2">
      <c r="A20" s="120" t="s">
        <v>248</v>
      </c>
      <c r="H20" s="89">
        <f>VLOOKUP($A20,'Table 28'!$A$8:$BL$27,34,FALSE)</f>
        <v>2668.2247320061256</v>
      </c>
      <c r="I20" s="89">
        <f>VLOOKUP($A20,'Table 28'!$A$8:$BL$27,37,FALSE)</f>
        <v>2606.5177492447128</v>
      </c>
      <c r="J20" s="89">
        <f>VLOOKUP($A20,'Table 28'!$A$8:$BL$27,40,FALSE)</f>
        <v>2639.7501799856013</v>
      </c>
      <c r="K20" s="89">
        <f>VLOOKUP($A20,'Table 28'!$A$8:$BL$27,43,FALSE)</f>
        <v>2671.7456896551726</v>
      </c>
      <c r="L20" s="89">
        <f>VLOOKUP($A20,'Table 28'!$A$8:$BL$27,46,FALSE)</f>
        <v>2846.7871305649082</v>
      </c>
      <c r="M20" s="89">
        <f>VLOOKUP($A20,'Table 28'!$A$8:$BL$27,49,FALSE)</f>
        <v>3071.3126967471144</v>
      </c>
      <c r="N20" s="89">
        <f>VLOOKUP($A20,'Table 28'!$A$8:$BL$27,52,FALSE)</f>
        <v>3665.3546931407941</v>
      </c>
      <c r="O20" s="89">
        <f>VLOOKUP($A20,'Table 28'!$A$8:$BL$27,55,FALSE)</f>
        <v>3787.7447416255518</v>
      </c>
      <c r="P20" s="89">
        <f>VLOOKUP($A20,'Table 28'!$A$8:$BL$27,58,FALSE)</f>
        <v>3559.4752066115702</v>
      </c>
      <c r="Q20" s="89">
        <f>VLOOKUP($A20,'Table 28'!$A$8:$BL$27,61,FALSE)</f>
        <v>3591.2432365351206</v>
      </c>
      <c r="R20" s="89">
        <f>VLOOKUP($A20,'Table 28'!$A$8:$BL$27,64,FALSE)</f>
        <v>3692.9485522852356</v>
      </c>
      <c r="S20" s="89">
        <f>VLOOKUP($A20,'Table 28'!$A$8:$BO$27,67,FALSE)</f>
        <v>3799.593992248062</v>
      </c>
      <c r="T20" s="89">
        <f>VLOOKUP($A20,'Table 28'!$A$8:$BR$27,70,FALSE)</f>
        <v>3893.4739624636532</v>
      </c>
      <c r="U20" s="89">
        <f>VLOOKUP($A20,'Table 28'!$A$8:$BU$27,73,FALSE)</f>
        <v>3945.873134328358</v>
      </c>
      <c r="V20" s="89">
        <f>VLOOKUP($A20,'Table 28'!$A$8:$BX$27,76,FALSE)</f>
        <v>4095.1393034825869</v>
      </c>
    </row>
    <row r="21" spans="1:22" x14ac:dyDescent="0.2">
      <c r="A21" s="12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/>
  <dimension ref="A1:L70"/>
  <sheetViews>
    <sheetView workbookViewId="0">
      <selection sqref="A1:XFD1048576"/>
    </sheetView>
  </sheetViews>
  <sheetFormatPr defaultRowHeight="12.75" x14ac:dyDescent="0.2"/>
  <cols>
    <col min="1" max="1" width="15.5703125" customWidth="1"/>
    <col min="2" max="9" width="15.42578125" customWidth="1"/>
  </cols>
  <sheetData>
    <row r="1" spans="1:12" x14ac:dyDescent="0.2">
      <c r="A1" s="25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x14ac:dyDescent="0.2">
      <c r="A3" s="219" t="s">
        <v>20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9.9499999999999993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2">
      <c r="A5" s="46"/>
      <c r="B5" s="216" t="s">
        <v>59</v>
      </c>
      <c r="C5" s="217"/>
      <c r="D5" s="218" t="s">
        <v>60</v>
      </c>
      <c r="E5" s="218"/>
      <c r="F5" s="216" t="s">
        <v>61</v>
      </c>
      <c r="G5" s="217"/>
      <c r="H5" s="216" t="s">
        <v>62</v>
      </c>
      <c r="I5" s="217"/>
    </row>
    <row r="6" spans="1:12" x14ac:dyDescent="0.2">
      <c r="A6" s="46"/>
      <c r="B6" s="48" t="s">
        <v>63</v>
      </c>
      <c r="C6" s="49" t="s">
        <v>64</v>
      </c>
      <c r="D6" s="27" t="s">
        <v>63</v>
      </c>
      <c r="E6" s="27" t="s">
        <v>64</v>
      </c>
      <c r="F6" s="48" t="s">
        <v>63</v>
      </c>
      <c r="G6" s="49" t="s">
        <v>64</v>
      </c>
      <c r="H6" s="48" t="s">
        <v>63</v>
      </c>
      <c r="I6" s="49" t="s">
        <v>64</v>
      </c>
    </row>
    <row r="7" spans="1:12" ht="9" customHeight="1" x14ac:dyDescent="0.2">
      <c r="A7" s="46"/>
      <c r="B7" s="48"/>
      <c r="C7" s="49"/>
      <c r="D7" s="27"/>
      <c r="E7" s="27"/>
      <c r="F7" s="48"/>
      <c r="G7" s="49"/>
      <c r="H7" s="48"/>
      <c r="I7" s="49"/>
    </row>
    <row r="8" spans="1:12" x14ac:dyDescent="0.2">
      <c r="A8" s="52" t="s">
        <v>131</v>
      </c>
      <c r="B8" s="7">
        <v>81227</v>
      </c>
      <c r="C8" s="50">
        <v>211724230</v>
      </c>
      <c r="D8" s="2">
        <v>10077</v>
      </c>
      <c r="E8" s="45">
        <v>28496760</v>
      </c>
      <c r="F8" s="7">
        <v>10862</v>
      </c>
      <c r="G8" s="50">
        <v>27561700</v>
      </c>
      <c r="H8" s="7">
        <v>102166</v>
      </c>
      <c r="I8" s="50">
        <v>267782690</v>
      </c>
    </row>
    <row r="9" spans="1:12" x14ac:dyDescent="0.2">
      <c r="A9" s="52" t="s">
        <v>132</v>
      </c>
      <c r="B9" s="7">
        <v>4080</v>
      </c>
      <c r="C9" s="50">
        <v>9374450</v>
      </c>
      <c r="D9">
        <v>198</v>
      </c>
      <c r="E9" s="45">
        <v>469271</v>
      </c>
      <c r="F9" s="51">
        <v>465</v>
      </c>
      <c r="G9" s="50">
        <v>1025290</v>
      </c>
      <c r="H9" s="7">
        <v>4743</v>
      </c>
      <c r="I9" s="50">
        <v>10869011</v>
      </c>
    </row>
    <row r="10" spans="1:12" x14ac:dyDescent="0.2">
      <c r="A10" s="52" t="s">
        <v>133</v>
      </c>
      <c r="B10" s="7">
        <v>66177</v>
      </c>
      <c r="C10" s="50">
        <v>159220048</v>
      </c>
      <c r="D10" s="2">
        <v>3249</v>
      </c>
      <c r="E10" s="45">
        <v>8837292</v>
      </c>
      <c r="F10" s="7">
        <v>88239</v>
      </c>
      <c r="G10" s="50">
        <v>195379770</v>
      </c>
      <c r="H10" s="7">
        <v>157665</v>
      </c>
      <c r="I10" s="50">
        <v>363437110</v>
      </c>
    </row>
    <row r="11" spans="1:12" x14ac:dyDescent="0.2">
      <c r="A11" s="52" t="s">
        <v>134</v>
      </c>
      <c r="B11" s="7">
        <v>50468</v>
      </c>
      <c r="C11" s="50">
        <v>131982576</v>
      </c>
      <c r="D11" s="2">
        <v>5035</v>
      </c>
      <c r="E11" s="45">
        <v>13689001</v>
      </c>
      <c r="F11" s="7">
        <v>2214</v>
      </c>
      <c r="G11" s="50">
        <v>5207965</v>
      </c>
      <c r="H11" s="7">
        <v>57717</v>
      </c>
      <c r="I11" s="50">
        <v>150879542</v>
      </c>
    </row>
    <row r="12" spans="1:12" x14ac:dyDescent="0.2">
      <c r="A12" s="52" t="s">
        <v>135</v>
      </c>
      <c r="B12" s="7">
        <v>409020</v>
      </c>
      <c r="C12" s="50">
        <v>1047460837</v>
      </c>
      <c r="D12" s="2">
        <v>46555</v>
      </c>
      <c r="E12" s="45">
        <v>120653787</v>
      </c>
      <c r="F12" s="7">
        <v>95958</v>
      </c>
      <c r="G12" s="50">
        <v>240911692</v>
      </c>
      <c r="H12" s="7">
        <v>551533</v>
      </c>
      <c r="I12" s="50">
        <v>1409026316</v>
      </c>
    </row>
    <row r="13" spans="1:12" x14ac:dyDescent="0.2">
      <c r="A13" s="52" t="s">
        <v>136</v>
      </c>
      <c r="B13" s="7">
        <v>48806</v>
      </c>
      <c r="C13" s="50">
        <v>117389860</v>
      </c>
      <c r="D13" s="2">
        <v>2992</v>
      </c>
      <c r="E13" s="45">
        <v>6966825</v>
      </c>
      <c r="F13" s="7">
        <v>21201</v>
      </c>
      <c r="G13" s="50">
        <v>49185141</v>
      </c>
      <c r="H13" s="7">
        <v>72999</v>
      </c>
      <c r="I13" s="50">
        <v>173541826</v>
      </c>
    </row>
    <row r="14" spans="1:12" x14ac:dyDescent="0.2">
      <c r="A14" s="52" t="s">
        <v>137</v>
      </c>
      <c r="B14" s="7">
        <v>18808</v>
      </c>
      <c r="C14" s="50">
        <v>40813586</v>
      </c>
      <c r="D14" s="2">
        <v>6720</v>
      </c>
      <c r="E14" s="45">
        <v>16742030</v>
      </c>
      <c r="F14" s="7">
        <v>9179</v>
      </c>
      <c r="G14" s="50">
        <v>19893191</v>
      </c>
      <c r="H14" s="7">
        <v>34707</v>
      </c>
      <c r="I14" s="50">
        <v>77448807</v>
      </c>
    </row>
    <row r="15" spans="1:12" x14ac:dyDescent="0.2">
      <c r="A15" s="52" t="s">
        <v>138</v>
      </c>
      <c r="B15" s="7">
        <v>6899</v>
      </c>
      <c r="C15" s="50">
        <v>14917873</v>
      </c>
      <c r="D15" s="2">
        <v>1639</v>
      </c>
      <c r="E15" s="45">
        <v>3806679</v>
      </c>
      <c r="F15" s="7">
        <v>1270</v>
      </c>
      <c r="G15" s="50">
        <v>2972380</v>
      </c>
      <c r="H15" s="7">
        <v>9808</v>
      </c>
      <c r="I15" s="50">
        <v>21696932</v>
      </c>
    </row>
    <row r="16" spans="1:12" x14ac:dyDescent="0.2">
      <c r="A16" s="52" t="s">
        <v>139</v>
      </c>
      <c r="B16" s="7">
        <v>1851</v>
      </c>
      <c r="C16" s="50">
        <v>4231146</v>
      </c>
      <c r="D16" s="2">
        <v>6790</v>
      </c>
      <c r="E16" s="45">
        <v>18293393</v>
      </c>
      <c r="F16" s="7">
        <v>8039</v>
      </c>
      <c r="G16" s="50">
        <v>17334725</v>
      </c>
      <c r="H16" s="7">
        <v>16680</v>
      </c>
      <c r="I16" s="50">
        <v>39859264</v>
      </c>
    </row>
    <row r="17" spans="1:9" x14ac:dyDescent="0.2">
      <c r="A17" s="52" t="s">
        <v>140</v>
      </c>
      <c r="B17" s="7">
        <v>195828</v>
      </c>
      <c r="C17" s="50">
        <v>476425676</v>
      </c>
      <c r="D17" s="2">
        <v>33861</v>
      </c>
      <c r="E17" s="45">
        <v>87352531</v>
      </c>
      <c r="F17" s="7">
        <v>66754</v>
      </c>
      <c r="G17" s="50">
        <v>158036215</v>
      </c>
      <c r="H17" s="7">
        <v>296443</v>
      </c>
      <c r="I17" s="50">
        <v>721814422</v>
      </c>
    </row>
    <row r="18" spans="1:9" x14ac:dyDescent="0.2">
      <c r="A18" s="52" t="s">
        <v>141</v>
      </c>
      <c r="B18" s="7">
        <v>110582</v>
      </c>
      <c r="C18" s="50">
        <v>226284803</v>
      </c>
      <c r="D18" s="2">
        <v>15357</v>
      </c>
      <c r="E18" s="45">
        <v>41253868</v>
      </c>
      <c r="F18" s="7">
        <v>34116</v>
      </c>
      <c r="G18" s="50">
        <v>77036499</v>
      </c>
      <c r="H18" s="7">
        <v>160055</v>
      </c>
      <c r="I18" s="50">
        <v>344575170</v>
      </c>
    </row>
    <row r="19" spans="1:9" x14ac:dyDescent="0.2">
      <c r="A19" s="52" t="s">
        <v>142</v>
      </c>
      <c r="B19" s="7">
        <v>9030</v>
      </c>
      <c r="C19" s="50">
        <v>22877484</v>
      </c>
      <c r="D19" s="2">
        <v>2605</v>
      </c>
      <c r="E19" s="45">
        <v>6824284</v>
      </c>
      <c r="F19" s="51">
        <v>866</v>
      </c>
      <c r="G19" s="50">
        <v>2188808</v>
      </c>
      <c r="H19" s="7">
        <v>12501</v>
      </c>
      <c r="I19" s="50">
        <v>31890576</v>
      </c>
    </row>
    <row r="20" spans="1:9" x14ac:dyDescent="0.2">
      <c r="A20" s="52" t="s">
        <v>143</v>
      </c>
      <c r="B20" s="7">
        <v>22160</v>
      </c>
      <c r="C20" s="50">
        <v>57040587</v>
      </c>
      <c r="D20" s="2">
        <v>7083</v>
      </c>
      <c r="E20" s="45">
        <v>19752099</v>
      </c>
      <c r="F20" s="7">
        <v>1873</v>
      </c>
      <c r="G20" s="50">
        <v>4818116</v>
      </c>
      <c r="H20" s="7">
        <v>31116</v>
      </c>
      <c r="I20" s="50">
        <v>81610802</v>
      </c>
    </row>
    <row r="21" spans="1:9" x14ac:dyDescent="0.2">
      <c r="A21" s="52" t="s">
        <v>144</v>
      </c>
      <c r="B21" s="7">
        <v>119413</v>
      </c>
      <c r="C21" s="50">
        <v>280089938</v>
      </c>
      <c r="D21" s="2">
        <v>37070</v>
      </c>
      <c r="E21" s="45">
        <v>94358574</v>
      </c>
      <c r="F21" s="7">
        <v>45333</v>
      </c>
      <c r="G21" s="50">
        <v>107020832</v>
      </c>
      <c r="H21" s="7">
        <v>201816</v>
      </c>
      <c r="I21" s="50">
        <v>481469344</v>
      </c>
    </row>
    <row r="22" spans="1:9" x14ac:dyDescent="0.2">
      <c r="A22" s="52" t="s">
        <v>145</v>
      </c>
      <c r="B22" s="7">
        <v>70846</v>
      </c>
      <c r="C22" s="50">
        <v>161796014</v>
      </c>
      <c r="D22" s="2">
        <v>15936</v>
      </c>
      <c r="E22" s="45">
        <v>37442848</v>
      </c>
      <c r="F22" s="7">
        <v>17442</v>
      </c>
      <c r="G22" s="50">
        <v>40024736</v>
      </c>
      <c r="H22" s="7">
        <v>104224</v>
      </c>
      <c r="I22" s="50">
        <v>239263598</v>
      </c>
    </row>
    <row r="23" spans="1:9" x14ac:dyDescent="0.2">
      <c r="A23" s="52" t="s">
        <v>146</v>
      </c>
      <c r="B23" s="7">
        <v>40230</v>
      </c>
      <c r="C23" s="50">
        <v>95085252</v>
      </c>
      <c r="D23" s="2">
        <v>14337</v>
      </c>
      <c r="E23" s="45">
        <v>34827457</v>
      </c>
      <c r="F23" s="7">
        <v>12882</v>
      </c>
      <c r="G23" s="50">
        <v>26932890</v>
      </c>
      <c r="H23" s="7">
        <v>67449</v>
      </c>
      <c r="I23" s="50">
        <v>156845599</v>
      </c>
    </row>
    <row r="24" spans="1:9" x14ac:dyDescent="0.2">
      <c r="A24" s="52" t="s">
        <v>147</v>
      </c>
      <c r="B24" s="7">
        <v>40316</v>
      </c>
      <c r="C24" s="50">
        <v>95950650</v>
      </c>
      <c r="D24" s="2">
        <v>8340</v>
      </c>
      <c r="E24" s="45">
        <v>19860891</v>
      </c>
      <c r="F24" s="7">
        <v>2815</v>
      </c>
      <c r="G24" s="50">
        <v>6602880</v>
      </c>
      <c r="H24" s="7">
        <v>51471</v>
      </c>
      <c r="I24" s="50">
        <v>122414421</v>
      </c>
    </row>
    <row r="25" spans="1:9" x14ac:dyDescent="0.2">
      <c r="A25" s="52" t="s">
        <v>148</v>
      </c>
      <c r="B25" s="7">
        <v>59266</v>
      </c>
      <c r="C25" s="50">
        <v>149089935</v>
      </c>
      <c r="D25" s="2">
        <v>9045</v>
      </c>
      <c r="E25" s="45">
        <v>23804838</v>
      </c>
      <c r="F25" s="7">
        <v>13227</v>
      </c>
      <c r="G25" s="50">
        <v>31324346</v>
      </c>
      <c r="H25" s="7">
        <v>81538</v>
      </c>
      <c r="I25" s="50">
        <v>204219119</v>
      </c>
    </row>
    <row r="26" spans="1:9" x14ac:dyDescent="0.2">
      <c r="A26" s="52" t="s">
        <v>149</v>
      </c>
      <c r="B26" s="7">
        <v>77524</v>
      </c>
      <c r="C26" s="50">
        <v>207703200</v>
      </c>
      <c r="D26" s="2">
        <v>7122</v>
      </c>
      <c r="E26" s="45">
        <v>19527258</v>
      </c>
      <c r="F26" s="7">
        <v>9740</v>
      </c>
      <c r="G26" s="50">
        <v>24098670</v>
      </c>
      <c r="H26" s="7">
        <v>94386</v>
      </c>
      <c r="I26" s="50">
        <v>251329128</v>
      </c>
    </row>
    <row r="27" spans="1:9" x14ac:dyDescent="0.2">
      <c r="A27" s="52" t="s">
        <v>150</v>
      </c>
      <c r="B27" s="7">
        <v>14127</v>
      </c>
      <c r="C27" s="50">
        <v>34368505</v>
      </c>
      <c r="D27" s="2">
        <v>2758</v>
      </c>
      <c r="E27" s="45">
        <v>7079839</v>
      </c>
      <c r="F27" s="7">
        <v>1797</v>
      </c>
      <c r="G27" s="50">
        <v>3640034</v>
      </c>
      <c r="H27" s="7">
        <v>18682</v>
      </c>
      <c r="I27" s="50">
        <v>45088378</v>
      </c>
    </row>
    <row r="28" spans="1:9" x14ac:dyDescent="0.2">
      <c r="A28" s="52" t="s">
        <v>151</v>
      </c>
      <c r="B28" s="7">
        <v>54811</v>
      </c>
      <c r="C28" s="50">
        <v>124464416</v>
      </c>
      <c r="D28" s="2">
        <v>5172</v>
      </c>
      <c r="E28" s="45">
        <v>13357893</v>
      </c>
      <c r="F28" s="7">
        <v>7812</v>
      </c>
      <c r="G28" s="50">
        <v>17819903</v>
      </c>
      <c r="H28" s="7">
        <v>67795</v>
      </c>
      <c r="I28" s="50">
        <v>155642212</v>
      </c>
    </row>
    <row r="29" spans="1:9" x14ac:dyDescent="0.2">
      <c r="A29" s="52" t="s">
        <v>152</v>
      </c>
      <c r="B29" s="7">
        <v>41729</v>
      </c>
      <c r="C29" s="50">
        <v>95641411</v>
      </c>
      <c r="D29" s="2">
        <v>27061</v>
      </c>
      <c r="E29" s="45">
        <v>68669021</v>
      </c>
      <c r="F29" s="7">
        <v>8097</v>
      </c>
      <c r="G29" s="50">
        <v>19305611</v>
      </c>
      <c r="H29" s="7">
        <v>76887</v>
      </c>
      <c r="I29" s="50">
        <v>183616043</v>
      </c>
    </row>
    <row r="30" spans="1:9" x14ac:dyDescent="0.2">
      <c r="A30" s="52" t="s">
        <v>193</v>
      </c>
      <c r="B30" s="7">
        <v>111713</v>
      </c>
      <c r="C30" s="50">
        <v>256412497</v>
      </c>
      <c r="D30" s="2">
        <v>38352</v>
      </c>
      <c r="E30" s="45">
        <v>84947837</v>
      </c>
      <c r="F30" s="7">
        <v>16302</v>
      </c>
      <c r="G30" s="50">
        <v>36390606</v>
      </c>
      <c r="H30" s="7">
        <v>166367</v>
      </c>
      <c r="I30" s="50">
        <v>377750940</v>
      </c>
    </row>
    <row r="31" spans="1:9" x14ac:dyDescent="0.2">
      <c r="A31" s="52" t="s">
        <v>194</v>
      </c>
      <c r="B31" s="7">
        <v>56244</v>
      </c>
      <c r="C31" s="50">
        <v>129846127</v>
      </c>
      <c r="D31" s="2">
        <v>11554</v>
      </c>
      <c r="E31" s="45">
        <v>27319916</v>
      </c>
      <c r="F31" s="7">
        <v>8113</v>
      </c>
      <c r="G31" s="50">
        <v>16756572</v>
      </c>
      <c r="H31" s="7">
        <v>75911</v>
      </c>
      <c r="I31" s="50">
        <v>173922615</v>
      </c>
    </row>
    <row r="32" spans="1:9" x14ac:dyDescent="0.2">
      <c r="A32" s="52" t="s">
        <v>195</v>
      </c>
      <c r="B32" s="7">
        <v>68016</v>
      </c>
      <c r="C32" s="50">
        <v>189333819</v>
      </c>
      <c r="D32" s="2">
        <v>5069</v>
      </c>
      <c r="E32" s="45">
        <v>13818464</v>
      </c>
      <c r="F32" s="7">
        <v>1582</v>
      </c>
      <c r="G32" s="50">
        <v>3854187</v>
      </c>
      <c r="H32" s="7">
        <v>74667</v>
      </c>
      <c r="I32" s="50">
        <v>207006470</v>
      </c>
    </row>
    <row r="33" spans="1:9" x14ac:dyDescent="0.2">
      <c r="A33" s="52" t="s">
        <v>196</v>
      </c>
      <c r="B33" s="7">
        <v>57342</v>
      </c>
      <c r="C33" s="50">
        <v>134457136</v>
      </c>
      <c r="D33" s="2">
        <v>23411</v>
      </c>
      <c r="E33" s="45">
        <v>55108117</v>
      </c>
      <c r="F33" s="7">
        <v>18415</v>
      </c>
      <c r="G33" s="50">
        <v>45945425</v>
      </c>
      <c r="H33" s="7">
        <v>99168</v>
      </c>
      <c r="I33" s="50">
        <v>235510678</v>
      </c>
    </row>
    <row r="34" spans="1:9" x14ac:dyDescent="0.2">
      <c r="A34" s="52" t="s">
        <v>197</v>
      </c>
      <c r="B34" s="7">
        <v>16905</v>
      </c>
      <c r="C34" s="50">
        <v>43831430</v>
      </c>
      <c r="D34" s="2">
        <v>1174</v>
      </c>
      <c r="E34" s="45">
        <v>3123314</v>
      </c>
      <c r="F34" s="51">
        <v>201</v>
      </c>
      <c r="G34" s="50">
        <v>493627</v>
      </c>
      <c r="H34" s="7">
        <v>18280</v>
      </c>
      <c r="I34" s="50">
        <v>47448371</v>
      </c>
    </row>
    <row r="35" spans="1:9" x14ac:dyDescent="0.2">
      <c r="A35" s="52" t="s">
        <v>198</v>
      </c>
      <c r="B35" s="7">
        <v>21279</v>
      </c>
      <c r="C35" s="50">
        <v>46698760</v>
      </c>
      <c r="D35" s="2">
        <v>5936</v>
      </c>
      <c r="E35" s="45">
        <v>14356243</v>
      </c>
      <c r="F35" s="7">
        <v>3141</v>
      </c>
      <c r="G35" s="50">
        <v>8291098</v>
      </c>
      <c r="H35" s="7">
        <v>30356</v>
      </c>
      <c r="I35" s="50">
        <v>69346101</v>
      </c>
    </row>
    <row r="36" spans="1:9" x14ac:dyDescent="0.2">
      <c r="A36" s="52" t="s">
        <v>199</v>
      </c>
      <c r="B36" s="7">
        <v>15350</v>
      </c>
      <c r="C36" s="50">
        <v>35195768</v>
      </c>
      <c r="D36">
        <v>251</v>
      </c>
      <c r="E36" s="45">
        <v>592586</v>
      </c>
      <c r="F36" s="7">
        <v>2901</v>
      </c>
      <c r="G36" s="50">
        <v>6606872</v>
      </c>
      <c r="H36" s="7">
        <v>18502</v>
      </c>
      <c r="I36" s="50">
        <v>42395226</v>
      </c>
    </row>
    <row r="37" spans="1:9" x14ac:dyDescent="0.2">
      <c r="A37" s="52" t="s">
        <v>200</v>
      </c>
      <c r="B37" s="7">
        <v>7004</v>
      </c>
      <c r="C37" s="50">
        <v>15450114</v>
      </c>
      <c r="D37" s="2">
        <v>3664</v>
      </c>
      <c r="E37" s="45">
        <v>8333993</v>
      </c>
      <c r="F37" s="7">
        <v>3248</v>
      </c>
      <c r="G37" s="50">
        <v>7224856</v>
      </c>
      <c r="H37" s="7">
        <v>13916</v>
      </c>
      <c r="I37" s="50">
        <v>31008963</v>
      </c>
    </row>
    <row r="38" spans="1:9" x14ac:dyDescent="0.2">
      <c r="A38" s="52" t="s">
        <v>201</v>
      </c>
      <c r="B38" s="7">
        <v>69182</v>
      </c>
      <c r="C38" s="50">
        <v>175093565</v>
      </c>
      <c r="D38" s="2">
        <v>11276</v>
      </c>
      <c r="E38" s="45">
        <v>31166133</v>
      </c>
      <c r="F38" s="7">
        <v>19360</v>
      </c>
      <c r="G38" s="50">
        <v>45906727</v>
      </c>
      <c r="H38" s="7">
        <v>99818</v>
      </c>
      <c r="I38" s="50">
        <v>252166425</v>
      </c>
    </row>
    <row r="39" spans="1:9" x14ac:dyDescent="0.2">
      <c r="A39" s="52" t="s">
        <v>202</v>
      </c>
      <c r="B39" s="7">
        <v>38438</v>
      </c>
      <c r="C39" s="50">
        <v>94760323</v>
      </c>
      <c r="D39" s="2">
        <v>2038</v>
      </c>
      <c r="E39" s="45">
        <v>5092241</v>
      </c>
      <c r="F39" s="51">
        <v>994</v>
      </c>
      <c r="G39" s="50">
        <v>2378379</v>
      </c>
      <c r="H39" s="7">
        <v>41470</v>
      </c>
      <c r="I39" s="50">
        <v>102230943</v>
      </c>
    </row>
    <row r="40" spans="1:9" x14ac:dyDescent="0.2">
      <c r="A40" s="52" t="s">
        <v>203</v>
      </c>
      <c r="B40" s="7">
        <v>210323</v>
      </c>
      <c r="C40" s="50">
        <v>547532056</v>
      </c>
      <c r="D40" s="2">
        <v>101079</v>
      </c>
      <c r="E40" s="45">
        <v>279983578</v>
      </c>
      <c r="F40" s="7">
        <v>63984</v>
      </c>
      <c r="G40" s="50">
        <v>163631824</v>
      </c>
      <c r="H40" s="7">
        <v>375386</v>
      </c>
      <c r="I40" s="50">
        <v>991147458</v>
      </c>
    </row>
    <row r="41" spans="1:9" x14ac:dyDescent="0.2">
      <c r="A41" s="52" t="s">
        <v>204</v>
      </c>
      <c r="B41" s="7">
        <v>117937</v>
      </c>
      <c r="C41" s="50">
        <v>298660985</v>
      </c>
      <c r="D41" s="2">
        <v>20138</v>
      </c>
      <c r="E41" s="45">
        <v>53929632</v>
      </c>
      <c r="F41" s="7">
        <v>2940</v>
      </c>
      <c r="G41" s="50">
        <v>6758608</v>
      </c>
      <c r="H41" s="7">
        <v>141015</v>
      </c>
      <c r="I41" s="50">
        <v>359349225</v>
      </c>
    </row>
    <row r="42" spans="1:9" x14ac:dyDescent="0.2">
      <c r="A42" s="52" t="s">
        <v>205</v>
      </c>
      <c r="B42" s="7">
        <v>12193</v>
      </c>
      <c r="C42" s="50">
        <v>30352401</v>
      </c>
      <c r="D42" s="2">
        <v>2312</v>
      </c>
      <c r="E42" s="45">
        <v>6219992</v>
      </c>
      <c r="F42" s="51">
        <v>535</v>
      </c>
      <c r="G42" s="50">
        <v>1102224</v>
      </c>
      <c r="H42" s="7">
        <v>15040</v>
      </c>
      <c r="I42" s="50">
        <v>37674617</v>
      </c>
    </row>
    <row r="43" spans="1:9" x14ac:dyDescent="0.2">
      <c r="A43" s="52" t="s">
        <v>206</v>
      </c>
      <c r="B43" s="7">
        <v>137382</v>
      </c>
      <c r="C43" s="50">
        <v>314110719</v>
      </c>
      <c r="D43" s="2">
        <v>28449</v>
      </c>
      <c r="E43" s="45">
        <v>70244085</v>
      </c>
      <c r="F43" s="7">
        <v>27505</v>
      </c>
      <c r="G43" s="50">
        <v>64087199</v>
      </c>
      <c r="H43" s="7">
        <v>193336</v>
      </c>
      <c r="I43" s="50">
        <v>448442003</v>
      </c>
    </row>
    <row r="44" spans="1:9" x14ac:dyDescent="0.2">
      <c r="A44" s="52" t="s">
        <v>207</v>
      </c>
      <c r="B44" s="7">
        <v>63462</v>
      </c>
      <c r="C44" s="50">
        <v>157628761</v>
      </c>
      <c r="D44" s="2">
        <v>6135</v>
      </c>
      <c r="E44" s="45">
        <v>15819521</v>
      </c>
      <c r="F44" s="7">
        <v>7574</v>
      </c>
      <c r="G44" s="50">
        <v>19251721</v>
      </c>
      <c r="H44" s="7">
        <v>77171</v>
      </c>
      <c r="I44" s="50">
        <v>192700003</v>
      </c>
    </row>
    <row r="45" spans="1:9" x14ac:dyDescent="0.2">
      <c r="A45" s="52" t="s">
        <v>208</v>
      </c>
      <c r="B45" s="7">
        <v>47746</v>
      </c>
      <c r="C45" s="50">
        <v>117112323</v>
      </c>
      <c r="D45" s="2">
        <v>4720</v>
      </c>
      <c r="E45" s="45">
        <v>12084686</v>
      </c>
      <c r="F45" s="7">
        <v>8318</v>
      </c>
      <c r="G45" s="50">
        <v>19441657</v>
      </c>
      <c r="H45" s="7">
        <v>60784</v>
      </c>
      <c r="I45" s="50">
        <v>148638666</v>
      </c>
    </row>
    <row r="46" spans="1:9" x14ac:dyDescent="0.2">
      <c r="A46" s="52" t="s">
        <v>209</v>
      </c>
      <c r="B46" s="7">
        <v>89919</v>
      </c>
      <c r="C46" s="50">
        <v>212311217</v>
      </c>
      <c r="D46" s="2">
        <v>49350</v>
      </c>
      <c r="E46" s="45">
        <v>123483910</v>
      </c>
      <c r="F46" s="7">
        <v>40143</v>
      </c>
      <c r="G46" s="50">
        <v>96109691</v>
      </c>
      <c r="H46" s="7">
        <v>179412</v>
      </c>
      <c r="I46" s="50">
        <v>431904818</v>
      </c>
    </row>
    <row r="47" spans="1:9" x14ac:dyDescent="0.2">
      <c r="A47" s="52" t="s">
        <v>210</v>
      </c>
      <c r="B47" s="7">
        <v>40758</v>
      </c>
      <c r="C47" s="50">
        <v>133230792</v>
      </c>
      <c r="D47" s="2">
        <v>99975</v>
      </c>
      <c r="E47" s="45">
        <v>312673222</v>
      </c>
      <c r="F47" s="7">
        <v>55325</v>
      </c>
      <c r="G47" s="50">
        <v>151474168</v>
      </c>
      <c r="H47" s="7">
        <v>196058</v>
      </c>
      <c r="I47" s="50">
        <v>597378182</v>
      </c>
    </row>
    <row r="48" spans="1:9" x14ac:dyDescent="0.2">
      <c r="A48" s="52" t="s">
        <v>211</v>
      </c>
      <c r="B48" s="7">
        <v>8033</v>
      </c>
      <c r="C48" s="50">
        <v>17929597</v>
      </c>
      <c r="D48" s="2">
        <v>9410</v>
      </c>
      <c r="E48" s="45">
        <v>23964936</v>
      </c>
      <c r="F48" s="7">
        <v>4012</v>
      </c>
      <c r="G48" s="50">
        <v>8997580</v>
      </c>
      <c r="H48" s="7">
        <v>21455</v>
      </c>
      <c r="I48" s="50">
        <v>50892113</v>
      </c>
    </row>
    <row r="49" spans="1:9" x14ac:dyDescent="0.2">
      <c r="A49" s="52" t="s">
        <v>212</v>
      </c>
      <c r="B49" s="7">
        <v>61504</v>
      </c>
      <c r="C49" s="50">
        <v>145986315</v>
      </c>
      <c r="D49" s="2">
        <v>13599</v>
      </c>
      <c r="E49" s="45">
        <v>37550067</v>
      </c>
      <c r="F49" s="7">
        <v>1931</v>
      </c>
      <c r="G49" s="50">
        <v>4574684</v>
      </c>
      <c r="H49" s="7">
        <v>77034</v>
      </c>
      <c r="I49" s="50">
        <v>188111066</v>
      </c>
    </row>
    <row r="50" spans="1:9" x14ac:dyDescent="0.2">
      <c r="A50" s="52" t="s">
        <v>213</v>
      </c>
      <c r="B50" s="7">
        <v>12919</v>
      </c>
      <c r="C50" s="50">
        <v>32035267</v>
      </c>
      <c r="D50" s="2">
        <v>2527</v>
      </c>
      <c r="E50" s="45">
        <v>6274812</v>
      </c>
      <c r="F50" s="7">
        <v>2123</v>
      </c>
      <c r="G50" s="50">
        <v>4517701</v>
      </c>
      <c r="H50" s="7">
        <v>17569</v>
      </c>
      <c r="I50" s="50">
        <v>42827780</v>
      </c>
    </row>
    <row r="51" spans="1:9" x14ac:dyDescent="0.2">
      <c r="A51" s="52" t="s">
        <v>214</v>
      </c>
      <c r="B51" s="7">
        <v>67284</v>
      </c>
      <c r="C51" s="50">
        <v>164363511</v>
      </c>
      <c r="D51" s="2">
        <v>15192</v>
      </c>
      <c r="E51" s="45">
        <v>40376293</v>
      </c>
      <c r="F51" s="7">
        <v>17106</v>
      </c>
      <c r="G51" s="50">
        <v>39439252</v>
      </c>
      <c r="H51" s="7">
        <v>99582</v>
      </c>
      <c r="I51" s="50">
        <v>244179056</v>
      </c>
    </row>
    <row r="52" spans="1:9" x14ac:dyDescent="0.2">
      <c r="A52" s="52" t="s">
        <v>0</v>
      </c>
      <c r="B52" s="7">
        <v>308112</v>
      </c>
      <c r="C52" s="50">
        <v>767476152</v>
      </c>
      <c r="D52" s="2">
        <v>27384</v>
      </c>
      <c r="E52" s="45">
        <v>70135659</v>
      </c>
      <c r="F52" s="7">
        <v>60718</v>
      </c>
      <c r="G52" s="50">
        <v>145682437</v>
      </c>
      <c r="H52" s="7">
        <v>396214</v>
      </c>
      <c r="I52" s="50">
        <v>983294248</v>
      </c>
    </row>
    <row r="53" spans="1:9" x14ac:dyDescent="0.2">
      <c r="A53" s="52" t="s">
        <v>1</v>
      </c>
      <c r="B53" s="7">
        <v>40764</v>
      </c>
      <c r="C53" s="50">
        <v>98067904</v>
      </c>
      <c r="D53" s="2">
        <v>12287</v>
      </c>
      <c r="E53" s="45">
        <v>32229292</v>
      </c>
      <c r="F53" s="7">
        <v>8448</v>
      </c>
      <c r="G53" s="50">
        <v>19817181</v>
      </c>
      <c r="H53" s="7">
        <v>61499</v>
      </c>
      <c r="I53" s="50">
        <v>150114377</v>
      </c>
    </row>
    <row r="54" spans="1:9" x14ac:dyDescent="0.2">
      <c r="A54" s="52" t="s">
        <v>2</v>
      </c>
      <c r="B54" s="7">
        <v>6130</v>
      </c>
      <c r="C54" s="50">
        <v>13379302</v>
      </c>
      <c r="D54" s="2">
        <v>2694</v>
      </c>
      <c r="E54" s="45">
        <v>6786982</v>
      </c>
      <c r="F54" s="51">
        <v>196</v>
      </c>
      <c r="G54" s="50">
        <v>480012</v>
      </c>
      <c r="H54" s="7">
        <v>9020</v>
      </c>
      <c r="I54" s="50">
        <v>20646296</v>
      </c>
    </row>
    <row r="55" spans="1:9" x14ac:dyDescent="0.2">
      <c r="A55" s="52" t="s">
        <v>3</v>
      </c>
      <c r="B55" s="7">
        <v>64466</v>
      </c>
      <c r="C55" s="50">
        <v>153170648</v>
      </c>
      <c r="D55" s="2">
        <v>13370</v>
      </c>
      <c r="E55" s="45">
        <v>34059572</v>
      </c>
      <c r="F55" s="7">
        <v>18570</v>
      </c>
      <c r="G55" s="50">
        <v>43811518</v>
      </c>
      <c r="H55" s="7">
        <v>96406</v>
      </c>
      <c r="I55" s="50">
        <v>231041738</v>
      </c>
    </row>
    <row r="56" spans="1:9" x14ac:dyDescent="0.2">
      <c r="A56" s="52" t="s">
        <v>4</v>
      </c>
      <c r="B56" s="7">
        <v>67573</v>
      </c>
      <c r="C56" s="50">
        <v>162989426</v>
      </c>
      <c r="D56" s="2">
        <v>7456</v>
      </c>
      <c r="E56" s="45">
        <v>18969527</v>
      </c>
      <c r="F56" s="7">
        <v>10911</v>
      </c>
      <c r="G56" s="50">
        <v>25103432</v>
      </c>
      <c r="H56" s="7">
        <v>85940</v>
      </c>
      <c r="I56" s="50">
        <v>207062385</v>
      </c>
    </row>
    <row r="57" spans="1:9" x14ac:dyDescent="0.2">
      <c r="A57" s="52" t="s">
        <v>5</v>
      </c>
      <c r="B57" s="7">
        <v>26896</v>
      </c>
      <c r="C57" s="50">
        <v>71368161</v>
      </c>
      <c r="D57" s="2">
        <v>5054</v>
      </c>
      <c r="E57" s="45">
        <v>13552594</v>
      </c>
      <c r="F57" s="7">
        <v>4903</v>
      </c>
      <c r="G57" s="50">
        <v>11855298</v>
      </c>
      <c r="H57" s="7">
        <v>36853</v>
      </c>
      <c r="I57" s="50">
        <v>96776053</v>
      </c>
    </row>
    <row r="58" spans="1:9" x14ac:dyDescent="0.2">
      <c r="A58" s="52" t="s">
        <v>6</v>
      </c>
      <c r="B58" s="7">
        <v>54208</v>
      </c>
      <c r="C58" s="50">
        <v>125603815</v>
      </c>
      <c r="D58" s="2">
        <v>11308</v>
      </c>
      <c r="E58" s="45">
        <v>26760118</v>
      </c>
      <c r="F58" s="7">
        <v>3028</v>
      </c>
      <c r="G58" s="50">
        <v>7109532</v>
      </c>
      <c r="H58" s="7">
        <v>68544</v>
      </c>
      <c r="I58" s="50">
        <v>159473465</v>
      </c>
    </row>
    <row r="59" spans="1:9" x14ac:dyDescent="0.2">
      <c r="A59" s="52" t="s">
        <v>7</v>
      </c>
      <c r="B59" s="7">
        <v>7285</v>
      </c>
      <c r="C59" s="50">
        <v>18059567</v>
      </c>
      <c r="D59">
        <v>0</v>
      </c>
      <c r="E59" s="45">
        <v>0</v>
      </c>
      <c r="F59" s="7">
        <v>1660</v>
      </c>
      <c r="G59" s="50">
        <v>3655204</v>
      </c>
      <c r="H59" s="7">
        <v>8945</v>
      </c>
      <c r="I59" s="50">
        <v>21714771</v>
      </c>
    </row>
    <row r="60" spans="1:9" x14ac:dyDescent="0.2">
      <c r="A60" s="52" t="s">
        <v>8</v>
      </c>
      <c r="B60" s="7">
        <v>1027</v>
      </c>
      <c r="C60" s="50">
        <v>2549306</v>
      </c>
      <c r="D60">
        <v>0</v>
      </c>
      <c r="E60" s="45">
        <v>0</v>
      </c>
      <c r="F60" s="51">
        <v>0</v>
      </c>
      <c r="G60" s="50">
        <v>0</v>
      </c>
      <c r="H60" s="7">
        <v>1027</v>
      </c>
      <c r="I60" s="50">
        <v>2549306</v>
      </c>
    </row>
    <row r="61" spans="1:9" x14ac:dyDescent="0.2">
      <c r="A61" s="52" t="s">
        <v>9</v>
      </c>
      <c r="B61" s="51">
        <v>0</v>
      </c>
      <c r="C61" s="50">
        <v>0</v>
      </c>
      <c r="D61">
        <v>0</v>
      </c>
      <c r="E61" s="45">
        <v>0</v>
      </c>
      <c r="F61" s="51">
        <v>0</v>
      </c>
      <c r="G61" s="50">
        <v>0</v>
      </c>
      <c r="H61" s="51">
        <v>0</v>
      </c>
      <c r="I61" s="50">
        <v>0</v>
      </c>
    </row>
    <row r="62" spans="1:9" x14ac:dyDescent="0.2">
      <c r="A62" s="52" t="s">
        <v>10</v>
      </c>
      <c r="B62" s="7">
        <v>2427</v>
      </c>
      <c r="C62" s="50">
        <v>7926755</v>
      </c>
      <c r="D62">
        <v>0</v>
      </c>
      <c r="E62" s="45">
        <v>0</v>
      </c>
      <c r="F62" s="51">
        <v>0</v>
      </c>
      <c r="G62" s="50">
        <v>0</v>
      </c>
      <c r="H62" s="7">
        <v>2427</v>
      </c>
      <c r="I62" s="50">
        <v>7926755</v>
      </c>
    </row>
    <row r="63" spans="1:9" x14ac:dyDescent="0.2">
      <c r="A63" s="52" t="s">
        <v>11</v>
      </c>
      <c r="B63" s="7">
        <v>2470</v>
      </c>
      <c r="C63" s="50">
        <v>6533017</v>
      </c>
      <c r="D63">
        <v>142</v>
      </c>
      <c r="E63" s="45">
        <v>436386</v>
      </c>
      <c r="F63" s="51">
        <v>0</v>
      </c>
      <c r="G63" s="50">
        <v>0</v>
      </c>
      <c r="H63" s="7">
        <v>2612</v>
      </c>
      <c r="I63" s="50">
        <v>6969403</v>
      </c>
    </row>
    <row r="64" spans="1:9" x14ac:dyDescent="0.2">
      <c r="A64" s="52" t="s">
        <v>12</v>
      </c>
      <c r="B64" s="51">
        <v>824</v>
      </c>
      <c r="C64" s="50">
        <v>2149668</v>
      </c>
      <c r="D64">
        <v>0</v>
      </c>
      <c r="E64" s="45">
        <v>0</v>
      </c>
      <c r="F64" s="51">
        <v>0</v>
      </c>
      <c r="G64" s="50">
        <v>0</v>
      </c>
      <c r="H64" s="51">
        <v>824</v>
      </c>
      <c r="I64" s="50">
        <v>2149668</v>
      </c>
    </row>
    <row r="65" spans="1:9" x14ac:dyDescent="0.2">
      <c r="A65" s="52" t="s">
        <v>13</v>
      </c>
      <c r="B65" s="51">
        <v>0</v>
      </c>
      <c r="C65" s="50">
        <v>0</v>
      </c>
      <c r="D65">
        <v>0</v>
      </c>
      <c r="E65" s="45">
        <v>0</v>
      </c>
      <c r="F65" s="51">
        <v>0</v>
      </c>
      <c r="G65" s="50">
        <v>0</v>
      </c>
      <c r="H65" s="51">
        <v>0</v>
      </c>
      <c r="I65" s="50">
        <v>0</v>
      </c>
    </row>
    <row r="66" spans="1:9" x14ac:dyDescent="0.2">
      <c r="A66" s="52" t="s">
        <v>14</v>
      </c>
      <c r="B66" s="51">
        <v>544</v>
      </c>
      <c r="C66" s="50">
        <v>1487109</v>
      </c>
      <c r="D66">
        <v>0</v>
      </c>
      <c r="E66" s="45">
        <v>0</v>
      </c>
      <c r="F66" s="51">
        <v>0</v>
      </c>
      <c r="G66" s="50">
        <v>0</v>
      </c>
      <c r="H66" s="51">
        <v>544</v>
      </c>
      <c r="I66" s="50">
        <v>1487109</v>
      </c>
    </row>
    <row r="67" spans="1:9" x14ac:dyDescent="0.2">
      <c r="A67" s="52" t="s">
        <v>15</v>
      </c>
      <c r="B67" s="51">
        <v>857</v>
      </c>
      <c r="C67" s="50">
        <v>2421979</v>
      </c>
      <c r="D67">
        <v>0</v>
      </c>
      <c r="E67" s="45">
        <v>0</v>
      </c>
      <c r="F67" s="51">
        <v>0</v>
      </c>
      <c r="G67" s="50">
        <v>0</v>
      </c>
      <c r="H67" s="51">
        <v>857</v>
      </c>
      <c r="I67" s="50">
        <v>2421979</v>
      </c>
    </row>
    <row r="68" spans="1:9" x14ac:dyDescent="0.2">
      <c r="A68" s="52" t="s">
        <v>16</v>
      </c>
      <c r="B68" s="51">
        <v>994</v>
      </c>
      <c r="C68" s="50">
        <v>2804703</v>
      </c>
      <c r="D68">
        <v>0</v>
      </c>
      <c r="E68" s="45">
        <v>0</v>
      </c>
      <c r="F68" s="51">
        <v>0</v>
      </c>
      <c r="G68" s="50">
        <v>0</v>
      </c>
      <c r="H68" s="51">
        <v>994</v>
      </c>
      <c r="I68" s="50">
        <v>2804703</v>
      </c>
    </row>
    <row r="69" spans="1:9" x14ac:dyDescent="0.2">
      <c r="A69" s="52" t="s">
        <v>17</v>
      </c>
      <c r="B69" s="51">
        <v>0</v>
      </c>
      <c r="C69" s="50">
        <v>0</v>
      </c>
      <c r="D69">
        <v>0</v>
      </c>
      <c r="E69" s="45">
        <v>0</v>
      </c>
      <c r="F69" s="7">
        <v>2254</v>
      </c>
      <c r="G69" s="50">
        <v>5113052</v>
      </c>
      <c r="H69" s="7">
        <v>2254</v>
      </c>
      <c r="I69" s="50">
        <v>5113052</v>
      </c>
    </row>
    <row r="70" spans="1:9" x14ac:dyDescent="0.2">
      <c r="A70" s="52" t="s">
        <v>18</v>
      </c>
      <c r="B70" s="7">
        <v>3458708</v>
      </c>
      <c r="C70" s="50">
        <v>8492253472</v>
      </c>
      <c r="D70" s="2">
        <v>804308</v>
      </c>
      <c r="E70" s="45">
        <v>2121460147</v>
      </c>
      <c r="F70" s="7">
        <v>876622</v>
      </c>
      <c r="G70" s="50">
        <v>2094183718</v>
      </c>
      <c r="H70" s="7">
        <v>5139638</v>
      </c>
      <c r="I70" s="50">
        <v>12707897337</v>
      </c>
    </row>
  </sheetData>
  <mergeCells count="6">
    <mergeCell ref="B5:C5"/>
    <mergeCell ref="D5:E5"/>
    <mergeCell ref="F5:G5"/>
    <mergeCell ref="H5:I5"/>
    <mergeCell ref="A2:L2"/>
    <mergeCell ref="A3:L3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L70"/>
  <sheetViews>
    <sheetView workbookViewId="0">
      <selection sqref="A1:XFD1048576"/>
    </sheetView>
  </sheetViews>
  <sheetFormatPr defaultRowHeight="12.75" x14ac:dyDescent="0.2"/>
  <cols>
    <col min="1" max="1" width="15.5703125" style="47" customWidth="1"/>
    <col min="2" max="9" width="15.42578125" customWidth="1"/>
  </cols>
  <sheetData>
    <row r="1" spans="1:12" x14ac:dyDescent="0.2">
      <c r="A1" s="25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x14ac:dyDescent="0.2">
      <c r="A3" s="219" t="s">
        <v>19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9.9499999999999993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2">
      <c r="A5" s="46"/>
      <c r="B5" s="216" t="s">
        <v>59</v>
      </c>
      <c r="C5" s="217"/>
      <c r="D5" s="218" t="s">
        <v>60</v>
      </c>
      <c r="E5" s="218"/>
      <c r="F5" s="216" t="s">
        <v>61</v>
      </c>
      <c r="G5" s="217"/>
      <c r="H5" s="216" t="s">
        <v>62</v>
      </c>
      <c r="I5" s="217"/>
    </row>
    <row r="6" spans="1:12" x14ac:dyDescent="0.2">
      <c r="A6" s="46"/>
      <c r="B6" s="48" t="s">
        <v>63</v>
      </c>
      <c r="C6" s="49" t="s">
        <v>64</v>
      </c>
      <c r="D6" s="27" t="s">
        <v>63</v>
      </c>
      <c r="E6" s="27" t="s">
        <v>64</v>
      </c>
      <c r="F6" s="48" t="s">
        <v>63</v>
      </c>
      <c r="G6" s="49" t="s">
        <v>64</v>
      </c>
      <c r="H6" s="48" t="s">
        <v>63</v>
      </c>
      <c r="I6" s="49" t="s">
        <v>64</v>
      </c>
    </row>
    <row r="7" spans="1:12" ht="9" customHeight="1" x14ac:dyDescent="0.2">
      <c r="A7" s="46"/>
      <c r="B7" s="48"/>
      <c r="C7" s="49"/>
      <c r="D7" s="27"/>
      <c r="E7" s="27"/>
      <c r="F7" s="48"/>
      <c r="G7" s="49"/>
      <c r="H7" s="48"/>
      <c r="I7" s="49"/>
    </row>
    <row r="8" spans="1:12" x14ac:dyDescent="0.2">
      <c r="A8" s="46" t="s">
        <v>131</v>
      </c>
      <c r="B8" s="7">
        <v>79856</v>
      </c>
      <c r="C8" s="50">
        <v>207334640</v>
      </c>
      <c r="D8" s="2">
        <v>9995</v>
      </c>
      <c r="E8" s="45">
        <v>28265135</v>
      </c>
      <c r="F8" s="7">
        <v>11217</v>
      </c>
      <c r="G8" s="50">
        <v>27469562</v>
      </c>
      <c r="H8" s="7">
        <v>101068</v>
      </c>
      <c r="I8" s="50">
        <v>263069337</v>
      </c>
    </row>
    <row r="9" spans="1:12" x14ac:dyDescent="0.2">
      <c r="A9" s="46" t="s">
        <v>132</v>
      </c>
      <c r="B9" s="7">
        <v>4112</v>
      </c>
      <c r="C9" s="50">
        <v>9573218</v>
      </c>
      <c r="D9">
        <v>207</v>
      </c>
      <c r="E9" s="45">
        <v>548063</v>
      </c>
      <c r="F9" s="51">
        <v>497</v>
      </c>
      <c r="G9" s="50">
        <v>1130539</v>
      </c>
      <c r="H9" s="7">
        <v>4816</v>
      </c>
      <c r="I9" s="50">
        <v>11251820</v>
      </c>
    </row>
    <row r="10" spans="1:12" x14ac:dyDescent="0.2">
      <c r="A10" s="46" t="s">
        <v>133</v>
      </c>
      <c r="B10" s="7">
        <v>69532</v>
      </c>
      <c r="C10" s="50">
        <v>167367360</v>
      </c>
      <c r="D10" s="2">
        <v>2799</v>
      </c>
      <c r="E10" s="45">
        <v>7796003</v>
      </c>
      <c r="F10" s="7">
        <v>115385</v>
      </c>
      <c r="G10" s="50">
        <v>263716411</v>
      </c>
      <c r="H10" s="7">
        <v>187716</v>
      </c>
      <c r="I10" s="50">
        <v>438879774</v>
      </c>
    </row>
    <row r="11" spans="1:12" x14ac:dyDescent="0.2">
      <c r="A11" s="46" t="s">
        <v>134</v>
      </c>
      <c r="B11" s="7">
        <v>51573</v>
      </c>
      <c r="C11" s="50">
        <v>135275443</v>
      </c>
      <c r="D11" s="2">
        <v>4787</v>
      </c>
      <c r="E11" s="45">
        <v>13160163</v>
      </c>
      <c r="F11" s="7">
        <v>2096</v>
      </c>
      <c r="G11" s="50">
        <v>4885814</v>
      </c>
      <c r="H11" s="7">
        <v>58456</v>
      </c>
      <c r="I11" s="50">
        <v>153321420</v>
      </c>
    </row>
    <row r="12" spans="1:12" x14ac:dyDescent="0.2">
      <c r="A12" s="46" t="s">
        <v>135</v>
      </c>
      <c r="B12" s="7">
        <v>419486</v>
      </c>
      <c r="C12" s="50">
        <v>1079082135</v>
      </c>
      <c r="D12" s="2">
        <v>46302</v>
      </c>
      <c r="E12" s="45">
        <v>121212661</v>
      </c>
      <c r="F12" s="7">
        <v>99858</v>
      </c>
      <c r="G12" s="50">
        <v>251502506</v>
      </c>
      <c r="H12" s="7">
        <v>565646</v>
      </c>
      <c r="I12" s="50">
        <v>1451797302</v>
      </c>
    </row>
    <row r="13" spans="1:12" x14ac:dyDescent="0.2">
      <c r="A13" s="46" t="s">
        <v>136</v>
      </c>
      <c r="B13" s="7">
        <v>50460</v>
      </c>
      <c r="C13" s="50">
        <v>122297269</v>
      </c>
      <c r="D13" s="2">
        <v>3132</v>
      </c>
      <c r="E13" s="45">
        <v>7353447</v>
      </c>
      <c r="F13" s="7">
        <v>27331</v>
      </c>
      <c r="G13" s="50">
        <v>62664213</v>
      </c>
      <c r="H13" s="7">
        <v>80923</v>
      </c>
      <c r="I13" s="50">
        <v>192314929</v>
      </c>
    </row>
    <row r="14" spans="1:12" x14ac:dyDescent="0.2">
      <c r="A14" s="46" t="s">
        <v>137</v>
      </c>
      <c r="B14" s="7">
        <v>19968</v>
      </c>
      <c r="C14" s="50">
        <v>43766763</v>
      </c>
      <c r="D14" s="2">
        <v>6501</v>
      </c>
      <c r="E14" s="45">
        <v>16340459</v>
      </c>
      <c r="F14" s="7">
        <v>9930</v>
      </c>
      <c r="G14" s="50">
        <v>21697639</v>
      </c>
      <c r="H14" s="7">
        <v>36399</v>
      </c>
      <c r="I14" s="50">
        <v>81804861</v>
      </c>
    </row>
    <row r="15" spans="1:12" x14ac:dyDescent="0.2">
      <c r="A15" s="46" t="s">
        <v>138</v>
      </c>
      <c r="B15" s="7">
        <v>7080</v>
      </c>
      <c r="C15" s="50">
        <v>15126106</v>
      </c>
      <c r="D15" s="2">
        <v>1687</v>
      </c>
      <c r="E15" s="45">
        <v>4056294</v>
      </c>
      <c r="F15" s="7">
        <v>1275</v>
      </c>
      <c r="G15" s="50">
        <v>2984636</v>
      </c>
      <c r="H15" s="7">
        <v>10042</v>
      </c>
      <c r="I15" s="50">
        <v>22167036</v>
      </c>
    </row>
    <row r="16" spans="1:12" x14ac:dyDescent="0.2">
      <c r="A16" s="46" t="s">
        <v>139</v>
      </c>
      <c r="B16" s="7">
        <v>1886</v>
      </c>
      <c r="C16" s="50">
        <v>4395562</v>
      </c>
      <c r="D16" s="2">
        <v>6983</v>
      </c>
      <c r="E16" s="45">
        <v>18868615</v>
      </c>
      <c r="F16" s="7">
        <v>9426</v>
      </c>
      <c r="G16" s="50">
        <v>21391101</v>
      </c>
      <c r="H16" s="7">
        <v>18295</v>
      </c>
      <c r="I16" s="50">
        <v>44655278</v>
      </c>
    </row>
    <row r="17" spans="1:9" x14ac:dyDescent="0.2">
      <c r="A17" s="46" t="s">
        <v>140</v>
      </c>
      <c r="B17" s="7">
        <v>192684</v>
      </c>
      <c r="C17" s="50">
        <v>464026601</v>
      </c>
      <c r="D17" s="2">
        <v>33636</v>
      </c>
      <c r="E17" s="45">
        <v>86841517</v>
      </c>
      <c r="F17" s="7">
        <v>74176</v>
      </c>
      <c r="G17" s="50">
        <v>173257308</v>
      </c>
      <c r="H17" s="7">
        <v>300496</v>
      </c>
      <c r="I17" s="50">
        <v>724125426</v>
      </c>
    </row>
    <row r="18" spans="1:9" x14ac:dyDescent="0.2">
      <c r="A18" s="46" t="s">
        <v>141</v>
      </c>
      <c r="B18" s="7">
        <v>113441</v>
      </c>
      <c r="C18" s="50">
        <v>234123068</v>
      </c>
      <c r="D18" s="2">
        <v>15602</v>
      </c>
      <c r="E18" s="45">
        <v>42116953</v>
      </c>
      <c r="F18" s="7">
        <v>44129</v>
      </c>
      <c r="G18" s="50">
        <v>97409827</v>
      </c>
      <c r="H18" s="7">
        <v>173172</v>
      </c>
      <c r="I18" s="50">
        <v>373649848</v>
      </c>
    </row>
    <row r="19" spans="1:9" x14ac:dyDescent="0.2">
      <c r="A19" s="46" t="s">
        <v>142</v>
      </c>
      <c r="B19" s="7">
        <v>8791</v>
      </c>
      <c r="C19" s="50">
        <v>22436252</v>
      </c>
      <c r="D19" s="2">
        <v>2645</v>
      </c>
      <c r="E19" s="45">
        <v>6883689</v>
      </c>
      <c r="F19" s="51">
        <v>792</v>
      </c>
      <c r="G19" s="50">
        <v>1894578</v>
      </c>
      <c r="H19" s="7">
        <v>12228</v>
      </c>
      <c r="I19" s="50">
        <v>31214519</v>
      </c>
    </row>
    <row r="20" spans="1:9" x14ac:dyDescent="0.2">
      <c r="A20" s="46" t="s">
        <v>143</v>
      </c>
      <c r="B20" s="7">
        <v>21854</v>
      </c>
      <c r="C20" s="50">
        <v>56330100</v>
      </c>
      <c r="D20" s="2">
        <v>7710</v>
      </c>
      <c r="E20" s="45">
        <v>21519343</v>
      </c>
      <c r="F20" s="7">
        <v>2054</v>
      </c>
      <c r="G20" s="50">
        <v>5326168</v>
      </c>
      <c r="H20" s="7">
        <v>31618</v>
      </c>
      <c r="I20" s="50">
        <v>83175611</v>
      </c>
    </row>
    <row r="21" spans="1:9" x14ac:dyDescent="0.2">
      <c r="A21" s="46" t="s">
        <v>144</v>
      </c>
      <c r="B21" s="7">
        <v>122035</v>
      </c>
      <c r="C21" s="50">
        <v>286370084</v>
      </c>
      <c r="D21" s="2">
        <v>36495</v>
      </c>
      <c r="E21" s="45">
        <v>94013173</v>
      </c>
      <c r="F21" s="7">
        <v>46516</v>
      </c>
      <c r="G21" s="50">
        <v>109267259</v>
      </c>
      <c r="H21" s="7">
        <v>205046</v>
      </c>
      <c r="I21" s="50">
        <v>489650516</v>
      </c>
    </row>
    <row r="22" spans="1:9" x14ac:dyDescent="0.2">
      <c r="A22" s="46" t="s">
        <v>145</v>
      </c>
      <c r="B22" s="7">
        <v>72176</v>
      </c>
      <c r="C22" s="50">
        <v>165531324</v>
      </c>
      <c r="D22" s="2">
        <v>15645</v>
      </c>
      <c r="E22" s="45">
        <v>37268670</v>
      </c>
      <c r="F22" s="7">
        <v>18548</v>
      </c>
      <c r="G22" s="50">
        <v>42958110</v>
      </c>
      <c r="H22" s="7">
        <v>106369</v>
      </c>
      <c r="I22" s="50">
        <v>245758104</v>
      </c>
    </row>
    <row r="23" spans="1:9" x14ac:dyDescent="0.2">
      <c r="A23" s="46" t="s">
        <v>146</v>
      </c>
      <c r="B23" s="7">
        <v>39730</v>
      </c>
      <c r="C23" s="50">
        <v>94460784</v>
      </c>
      <c r="D23" s="2">
        <v>14126</v>
      </c>
      <c r="E23" s="45">
        <v>34637968</v>
      </c>
      <c r="F23" s="7">
        <v>20155</v>
      </c>
      <c r="G23" s="50">
        <v>44360705</v>
      </c>
      <c r="H23" s="7">
        <v>74011</v>
      </c>
      <c r="I23" s="50">
        <v>173459457</v>
      </c>
    </row>
    <row r="24" spans="1:9" x14ac:dyDescent="0.2">
      <c r="A24" s="46" t="s">
        <v>147</v>
      </c>
      <c r="B24" s="7">
        <v>40228</v>
      </c>
      <c r="C24" s="50">
        <v>96380933</v>
      </c>
      <c r="D24" s="2">
        <v>8527</v>
      </c>
      <c r="E24" s="45">
        <v>20802448</v>
      </c>
      <c r="F24" s="7">
        <v>3052</v>
      </c>
      <c r="G24" s="50">
        <v>7149391</v>
      </c>
      <c r="H24" s="7">
        <v>51807</v>
      </c>
      <c r="I24" s="50">
        <v>124332772</v>
      </c>
    </row>
    <row r="25" spans="1:9" x14ac:dyDescent="0.2">
      <c r="A25" s="46" t="s">
        <v>148</v>
      </c>
      <c r="B25" s="7">
        <v>59637</v>
      </c>
      <c r="C25" s="50">
        <v>150987248</v>
      </c>
      <c r="D25" s="2">
        <v>9023</v>
      </c>
      <c r="E25" s="45">
        <v>23921091</v>
      </c>
      <c r="F25" s="7">
        <v>17887</v>
      </c>
      <c r="G25" s="50">
        <v>43863896</v>
      </c>
      <c r="H25" s="7">
        <v>86547</v>
      </c>
      <c r="I25" s="50">
        <v>218772235</v>
      </c>
    </row>
    <row r="26" spans="1:9" x14ac:dyDescent="0.2">
      <c r="A26" s="46" t="s">
        <v>149</v>
      </c>
      <c r="B26" s="7">
        <v>80047</v>
      </c>
      <c r="C26" s="50">
        <v>214157567</v>
      </c>
      <c r="D26" s="2">
        <v>6995</v>
      </c>
      <c r="E26" s="45">
        <v>19314488</v>
      </c>
      <c r="F26" s="7">
        <v>10701</v>
      </c>
      <c r="G26" s="50">
        <v>26829357</v>
      </c>
      <c r="H26" s="7">
        <v>97743</v>
      </c>
      <c r="I26" s="50">
        <v>260301412</v>
      </c>
    </row>
    <row r="27" spans="1:9" x14ac:dyDescent="0.2">
      <c r="A27" s="46" t="s">
        <v>150</v>
      </c>
      <c r="B27" s="7">
        <v>14423</v>
      </c>
      <c r="C27" s="50">
        <v>35378859</v>
      </c>
      <c r="D27" s="2">
        <v>2863</v>
      </c>
      <c r="E27" s="45">
        <v>7466014</v>
      </c>
      <c r="F27" s="7">
        <v>2015</v>
      </c>
      <c r="G27" s="50">
        <v>4171365</v>
      </c>
      <c r="H27" s="7">
        <v>19301</v>
      </c>
      <c r="I27" s="50">
        <v>47016238</v>
      </c>
    </row>
    <row r="28" spans="1:9" x14ac:dyDescent="0.2">
      <c r="A28" s="46" t="s">
        <v>151</v>
      </c>
      <c r="B28" s="7">
        <v>55649</v>
      </c>
      <c r="C28" s="50">
        <v>128031233</v>
      </c>
      <c r="D28" s="2">
        <v>5103</v>
      </c>
      <c r="E28" s="45">
        <v>13122836</v>
      </c>
      <c r="F28" s="7">
        <v>8830</v>
      </c>
      <c r="G28" s="50">
        <v>20159208</v>
      </c>
      <c r="H28" s="7">
        <v>69582</v>
      </c>
      <c r="I28" s="50">
        <v>161313277</v>
      </c>
    </row>
    <row r="29" spans="1:9" x14ac:dyDescent="0.2">
      <c r="A29" s="46" t="s">
        <v>152</v>
      </c>
      <c r="B29" s="7">
        <v>42344</v>
      </c>
      <c r="C29" s="50">
        <v>97670811</v>
      </c>
      <c r="D29" s="2">
        <v>27492</v>
      </c>
      <c r="E29" s="45">
        <v>70337430</v>
      </c>
      <c r="F29" s="7">
        <v>8228</v>
      </c>
      <c r="G29" s="50">
        <v>19072389</v>
      </c>
      <c r="H29" s="7">
        <v>78064</v>
      </c>
      <c r="I29" s="50">
        <v>187080630</v>
      </c>
    </row>
    <row r="30" spans="1:9" x14ac:dyDescent="0.2">
      <c r="A30" s="46" t="s">
        <v>153</v>
      </c>
      <c r="B30" s="7">
        <v>116462</v>
      </c>
      <c r="C30" s="50">
        <v>268692333</v>
      </c>
      <c r="D30" s="2">
        <v>41334</v>
      </c>
      <c r="E30" s="45">
        <v>92121501</v>
      </c>
      <c r="F30" s="7">
        <v>17373</v>
      </c>
      <c r="G30" s="50">
        <v>38839813</v>
      </c>
      <c r="H30" s="7">
        <v>175169</v>
      </c>
      <c r="I30" s="50">
        <v>399653647</v>
      </c>
    </row>
    <row r="31" spans="1:9" x14ac:dyDescent="0.2">
      <c r="A31" s="46" t="s">
        <v>154</v>
      </c>
      <c r="B31" s="7">
        <v>56734</v>
      </c>
      <c r="C31" s="50">
        <v>130997886</v>
      </c>
      <c r="D31" s="2">
        <v>11424</v>
      </c>
      <c r="E31" s="45">
        <v>27303985</v>
      </c>
      <c r="F31" s="7">
        <v>8864</v>
      </c>
      <c r="G31" s="50">
        <v>18209796</v>
      </c>
      <c r="H31" s="7">
        <v>77022</v>
      </c>
      <c r="I31" s="50">
        <v>176511667</v>
      </c>
    </row>
    <row r="32" spans="1:9" x14ac:dyDescent="0.2">
      <c r="A32" s="46" t="s">
        <v>155</v>
      </c>
      <c r="B32" s="7">
        <v>68650</v>
      </c>
      <c r="C32" s="50">
        <v>191388632</v>
      </c>
      <c r="D32" s="2">
        <v>5255</v>
      </c>
      <c r="E32" s="45">
        <v>14510471</v>
      </c>
      <c r="F32" s="7">
        <v>1517</v>
      </c>
      <c r="G32" s="50">
        <v>3756595</v>
      </c>
      <c r="H32" s="7">
        <v>75422</v>
      </c>
      <c r="I32" s="50">
        <v>209655698</v>
      </c>
    </row>
    <row r="33" spans="1:9" x14ac:dyDescent="0.2">
      <c r="A33" s="46" t="s">
        <v>156</v>
      </c>
      <c r="B33" s="7">
        <v>59209</v>
      </c>
      <c r="C33" s="50">
        <v>139854442</v>
      </c>
      <c r="D33" s="2">
        <v>24509</v>
      </c>
      <c r="E33" s="45">
        <v>57890486</v>
      </c>
      <c r="F33" s="7">
        <v>18975</v>
      </c>
      <c r="G33" s="50">
        <v>47996973</v>
      </c>
      <c r="H33" s="7">
        <v>102693</v>
      </c>
      <c r="I33" s="50">
        <v>245741901</v>
      </c>
    </row>
    <row r="34" spans="1:9" x14ac:dyDescent="0.2">
      <c r="A34" s="46" t="s">
        <v>157</v>
      </c>
      <c r="B34" s="7">
        <v>16564</v>
      </c>
      <c r="C34" s="50">
        <v>43283501</v>
      </c>
      <c r="D34" s="2">
        <v>1116</v>
      </c>
      <c r="E34" s="45">
        <v>3001991</v>
      </c>
      <c r="F34" s="51">
        <v>223</v>
      </c>
      <c r="G34" s="50">
        <v>569716</v>
      </c>
      <c r="H34" s="7">
        <v>17903</v>
      </c>
      <c r="I34" s="50">
        <v>46855208</v>
      </c>
    </row>
    <row r="35" spans="1:9" x14ac:dyDescent="0.2">
      <c r="A35" s="46" t="s">
        <v>158</v>
      </c>
      <c r="B35" s="7">
        <v>21172</v>
      </c>
      <c r="C35" s="50">
        <v>45822557</v>
      </c>
      <c r="D35" s="2">
        <v>6005</v>
      </c>
      <c r="E35" s="45">
        <v>14450381</v>
      </c>
      <c r="F35" s="7">
        <v>2188</v>
      </c>
      <c r="G35" s="50">
        <v>5829642</v>
      </c>
      <c r="H35" s="7">
        <v>29365</v>
      </c>
      <c r="I35" s="50">
        <v>66102580</v>
      </c>
    </row>
    <row r="36" spans="1:9" x14ac:dyDescent="0.2">
      <c r="A36" s="46" t="s">
        <v>159</v>
      </c>
      <c r="B36" s="7">
        <v>14618</v>
      </c>
      <c r="C36" s="50">
        <v>33851222</v>
      </c>
      <c r="D36">
        <v>229</v>
      </c>
      <c r="E36" s="45">
        <v>590361</v>
      </c>
      <c r="F36" s="7">
        <v>3025</v>
      </c>
      <c r="G36" s="50">
        <v>6717515</v>
      </c>
      <c r="H36" s="7">
        <v>17872</v>
      </c>
      <c r="I36" s="50">
        <v>41159098</v>
      </c>
    </row>
    <row r="37" spans="1:9" x14ac:dyDescent="0.2">
      <c r="A37" s="46" t="s">
        <v>160</v>
      </c>
      <c r="B37" s="7">
        <v>7076</v>
      </c>
      <c r="C37" s="50">
        <v>15847886</v>
      </c>
      <c r="D37" s="2">
        <v>3674</v>
      </c>
      <c r="E37" s="45">
        <v>8296063</v>
      </c>
      <c r="F37" s="7">
        <v>3528</v>
      </c>
      <c r="G37" s="50">
        <v>7915691</v>
      </c>
      <c r="H37" s="7">
        <v>14278</v>
      </c>
      <c r="I37" s="50">
        <v>32059640</v>
      </c>
    </row>
    <row r="38" spans="1:9" x14ac:dyDescent="0.2">
      <c r="A38" s="46" t="s">
        <v>161</v>
      </c>
      <c r="B38" s="7">
        <v>70297</v>
      </c>
      <c r="C38" s="50">
        <v>176372808</v>
      </c>
      <c r="D38" s="2">
        <v>11449</v>
      </c>
      <c r="E38" s="45">
        <v>31456101</v>
      </c>
      <c r="F38" s="7">
        <v>19840</v>
      </c>
      <c r="G38" s="50">
        <v>47115383</v>
      </c>
      <c r="H38" s="7">
        <v>101586</v>
      </c>
      <c r="I38" s="50">
        <v>254944292</v>
      </c>
    </row>
    <row r="39" spans="1:9" x14ac:dyDescent="0.2">
      <c r="A39" s="46" t="s">
        <v>162</v>
      </c>
      <c r="B39" s="7">
        <v>39371</v>
      </c>
      <c r="C39" s="50">
        <v>96633918</v>
      </c>
      <c r="D39" s="2">
        <v>1874</v>
      </c>
      <c r="E39" s="45">
        <v>4808241</v>
      </c>
      <c r="F39" s="7">
        <v>1276</v>
      </c>
      <c r="G39" s="50">
        <v>3124704</v>
      </c>
      <c r="H39" s="7">
        <v>42521</v>
      </c>
      <c r="I39" s="50">
        <v>104566863</v>
      </c>
    </row>
    <row r="40" spans="1:9" x14ac:dyDescent="0.2">
      <c r="A40" s="46" t="s">
        <v>163</v>
      </c>
      <c r="B40" s="7">
        <v>214318</v>
      </c>
      <c r="C40" s="50">
        <v>559345903</v>
      </c>
      <c r="D40" s="2">
        <v>97927</v>
      </c>
      <c r="E40" s="45">
        <v>270968053</v>
      </c>
      <c r="F40" s="7">
        <v>66766</v>
      </c>
      <c r="G40" s="50">
        <v>171709804</v>
      </c>
      <c r="H40" s="7">
        <v>379011</v>
      </c>
      <c r="I40" s="50">
        <v>1002023760</v>
      </c>
    </row>
    <row r="41" spans="1:9" x14ac:dyDescent="0.2">
      <c r="A41" s="46" t="s">
        <v>164</v>
      </c>
      <c r="B41" s="7">
        <v>121499</v>
      </c>
      <c r="C41" s="50">
        <v>307200986</v>
      </c>
      <c r="D41" s="2">
        <v>20184</v>
      </c>
      <c r="E41" s="45">
        <v>54325095</v>
      </c>
      <c r="F41" s="7">
        <v>3280</v>
      </c>
      <c r="G41" s="50">
        <v>7489493</v>
      </c>
      <c r="H41" s="7">
        <v>144963</v>
      </c>
      <c r="I41" s="50">
        <v>369015574</v>
      </c>
    </row>
    <row r="42" spans="1:9" x14ac:dyDescent="0.2">
      <c r="A42" s="46" t="s">
        <v>165</v>
      </c>
      <c r="B42" s="7">
        <v>11714</v>
      </c>
      <c r="C42" s="50">
        <v>29458912</v>
      </c>
      <c r="D42" s="2">
        <v>2234</v>
      </c>
      <c r="E42" s="45">
        <v>6073413</v>
      </c>
      <c r="F42" s="51">
        <v>793</v>
      </c>
      <c r="G42" s="50">
        <v>1654790</v>
      </c>
      <c r="H42" s="7">
        <v>14741</v>
      </c>
      <c r="I42" s="50">
        <v>37187115</v>
      </c>
    </row>
    <row r="43" spans="1:9" x14ac:dyDescent="0.2">
      <c r="A43" s="46" t="s">
        <v>166</v>
      </c>
      <c r="B43" s="7">
        <v>140273</v>
      </c>
      <c r="C43" s="50">
        <v>324512544</v>
      </c>
      <c r="D43" s="2">
        <v>29573</v>
      </c>
      <c r="E43" s="45">
        <v>73945156</v>
      </c>
      <c r="F43" s="7">
        <v>30943</v>
      </c>
      <c r="G43" s="50">
        <v>72533547</v>
      </c>
      <c r="H43" s="7">
        <v>200789</v>
      </c>
      <c r="I43" s="50">
        <v>470991247</v>
      </c>
    </row>
    <row r="44" spans="1:9" x14ac:dyDescent="0.2">
      <c r="A44" s="46" t="s">
        <v>167</v>
      </c>
      <c r="B44" s="7">
        <v>64414</v>
      </c>
      <c r="C44" s="50">
        <v>162218151</v>
      </c>
      <c r="D44" s="2">
        <v>6025</v>
      </c>
      <c r="E44" s="45">
        <v>15826225</v>
      </c>
      <c r="F44" s="7">
        <v>7228</v>
      </c>
      <c r="G44" s="50">
        <v>18608341</v>
      </c>
      <c r="H44" s="7">
        <v>77667</v>
      </c>
      <c r="I44" s="50">
        <v>196652717</v>
      </c>
    </row>
    <row r="45" spans="1:9" x14ac:dyDescent="0.2">
      <c r="A45" s="46" t="s">
        <v>168</v>
      </c>
      <c r="B45" s="7">
        <v>48520</v>
      </c>
      <c r="C45" s="50">
        <v>119958749</v>
      </c>
      <c r="D45" s="2">
        <v>4748</v>
      </c>
      <c r="E45" s="45">
        <v>12063147</v>
      </c>
      <c r="F45" s="7">
        <v>9668</v>
      </c>
      <c r="G45" s="50">
        <v>22394122</v>
      </c>
      <c r="H45" s="7">
        <v>62936</v>
      </c>
      <c r="I45" s="50">
        <v>154416018</v>
      </c>
    </row>
    <row r="46" spans="1:9" x14ac:dyDescent="0.2">
      <c r="A46" s="46" t="s">
        <v>169</v>
      </c>
      <c r="B46" s="7">
        <v>92616</v>
      </c>
      <c r="C46" s="50">
        <v>219786221</v>
      </c>
      <c r="D46" s="2">
        <v>49934</v>
      </c>
      <c r="E46" s="45">
        <v>125878619</v>
      </c>
      <c r="F46" s="7">
        <v>41917</v>
      </c>
      <c r="G46" s="50">
        <v>99869087</v>
      </c>
      <c r="H46" s="7">
        <v>184467</v>
      </c>
      <c r="I46" s="50">
        <v>445533927</v>
      </c>
    </row>
    <row r="47" spans="1:9" x14ac:dyDescent="0.2">
      <c r="A47" s="46" t="s">
        <v>170</v>
      </c>
      <c r="B47" s="7">
        <v>39318</v>
      </c>
      <c r="C47" s="50">
        <v>127287548</v>
      </c>
      <c r="D47" s="2">
        <v>102201</v>
      </c>
      <c r="E47" s="45">
        <v>315116530</v>
      </c>
      <c r="F47" s="7">
        <v>54766</v>
      </c>
      <c r="G47" s="50">
        <v>150906765</v>
      </c>
      <c r="H47" s="7">
        <v>196285</v>
      </c>
      <c r="I47" s="50">
        <v>593310843</v>
      </c>
    </row>
    <row r="48" spans="1:9" x14ac:dyDescent="0.2">
      <c r="A48" s="46" t="s">
        <v>171</v>
      </c>
      <c r="B48" s="7">
        <v>8245</v>
      </c>
      <c r="C48" s="50">
        <v>18352979</v>
      </c>
      <c r="D48" s="2">
        <v>9269</v>
      </c>
      <c r="E48" s="45">
        <v>23546613</v>
      </c>
      <c r="F48" s="7">
        <v>4571</v>
      </c>
      <c r="G48" s="50">
        <v>9614268</v>
      </c>
      <c r="H48" s="7">
        <v>22085</v>
      </c>
      <c r="I48" s="50">
        <v>51513860</v>
      </c>
    </row>
    <row r="49" spans="1:9" x14ac:dyDescent="0.2">
      <c r="A49" s="46" t="s">
        <v>172</v>
      </c>
      <c r="B49" s="7">
        <v>61870</v>
      </c>
      <c r="C49" s="50">
        <v>147735324</v>
      </c>
      <c r="D49" s="2">
        <v>13610</v>
      </c>
      <c r="E49" s="45">
        <v>38037401</v>
      </c>
      <c r="F49" s="7">
        <v>2049</v>
      </c>
      <c r="G49" s="50">
        <v>4632247</v>
      </c>
      <c r="H49" s="7">
        <v>77529</v>
      </c>
      <c r="I49" s="50">
        <v>190404972</v>
      </c>
    </row>
    <row r="50" spans="1:9" x14ac:dyDescent="0.2">
      <c r="A50" s="46" t="s">
        <v>173</v>
      </c>
      <c r="B50" s="7">
        <v>12298</v>
      </c>
      <c r="C50" s="50">
        <v>31060888</v>
      </c>
      <c r="D50" s="2">
        <v>2453</v>
      </c>
      <c r="E50" s="45">
        <v>5923337</v>
      </c>
      <c r="F50" s="7">
        <v>2351</v>
      </c>
      <c r="G50" s="50">
        <v>5130980</v>
      </c>
      <c r="H50" s="7">
        <v>17102</v>
      </c>
      <c r="I50" s="50">
        <v>42115205</v>
      </c>
    </row>
    <row r="51" spans="1:9" x14ac:dyDescent="0.2">
      <c r="A51" s="44" t="s">
        <v>174</v>
      </c>
      <c r="B51" s="7">
        <v>324634</v>
      </c>
      <c r="C51" s="50">
        <v>814604151</v>
      </c>
      <c r="D51" s="2">
        <v>27687</v>
      </c>
      <c r="E51" s="45">
        <v>71830036</v>
      </c>
      <c r="F51" s="7">
        <v>63908</v>
      </c>
      <c r="G51" s="50">
        <v>154559494</v>
      </c>
      <c r="H51" s="7">
        <v>416229</v>
      </c>
      <c r="I51" s="50">
        <v>1040993681</v>
      </c>
    </row>
    <row r="52" spans="1:9" x14ac:dyDescent="0.2">
      <c r="A52" s="44" t="s">
        <v>175</v>
      </c>
      <c r="B52" s="7">
        <v>41131</v>
      </c>
      <c r="C52" s="50">
        <v>99161170</v>
      </c>
      <c r="D52" s="2">
        <v>12923</v>
      </c>
      <c r="E52" s="45">
        <v>34817305</v>
      </c>
      <c r="F52" s="7">
        <v>9384</v>
      </c>
      <c r="G52" s="50">
        <v>21236869</v>
      </c>
      <c r="H52" s="7">
        <v>63438</v>
      </c>
      <c r="I52" s="50">
        <v>155215344</v>
      </c>
    </row>
    <row r="53" spans="1:9" x14ac:dyDescent="0.2">
      <c r="A53" s="44" t="s">
        <v>176</v>
      </c>
      <c r="B53" s="7">
        <v>6127</v>
      </c>
      <c r="C53" s="50">
        <v>13728557</v>
      </c>
      <c r="D53" s="2">
        <v>2679</v>
      </c>
      <c r="E53" s="45">
        <v>6893131</v>
      </c>
      <c r="F53" s="51">
        <v>224</v>
      </c>
      <c r="G53" s="50">
        <v>571532</v>
      </c>
      <c r="H53" s="7">
        <v>9030</v>
      </c>
      <c r="I53" s="50">
        <v>21193220</v>
      </c>
    </row>
    <row r="54" spans="1:9" x14ac:dyDescent="0.2">
      <c r="A54" s="44" t="s">
        <v>177</v>
      </c>
      <c r="B54" s="7">
        <v>63905</v>
      </c>
      <c r="C54" s="50">
        <v>152280802</v>
      </c>
      <c r="D54" s="2">
        <v>14283</v>
      </c>
      <c r="E54" s="45">
        <v>36435209</v>
      </c>
      <c r="F54" s="7">
        <v>20837</v>
      </c>
      <c r="G54" s="50">
        <v>51134317</v>
      </c>
      <c r="H54" s="7">
        <v>99025</v>
      </c>
      <c r="I54" s="50">
        <v>239850328</v>
      </c>
    </row>
    <row r="55" spans="1:9" x14ac:dyDescent="0.2">
      <c r="A55" s="44" t="s">
        <v>178</v>
      </c>
      <c r="B55" s="7">
        <v>67802</v>
      </c>
      <c r="C55" s="50">
        <v>164542991</v>
      </c>
      <c r="D55" s="2">
        <v>7305</v>
      </c>
      <c r="E55" s="45">
        <v>19099600</v>
      </c>
      <c r="F55" s="7">
        <v>10579</v>
      </c>
      <c r="G55" s="50">
        <v>24054443</v>
      </c>
      <c r="H55" s="7">
        <v>85686</v>
      </c>
      <c r="I55" s="50">
        <v>207697034</v>
      </c>
    </row>
    <row r="56" spans="1:9" x14ac:dyDescent="0.2">
      <c r="A56" s="44" t="s">
        <v>179</v>
      </c>
      <c r="B56" s="7">
        <v>27708</v>
      </c>
      <c r="C56" s="50">
        <v>73490631</v>
      </c>
      <c r="D56" s="2">
        <v>5122</v>
      </c>
      <c r="E56" s="45">
        <v>13651270</v>
      </c>
      <c r="F56" s="7">
        <v>4913</v>
      </c>
      <c r="G56" s="50">
        <v>11990368</v>
      </c>
      <c r="H56" s="7">
        <v>37743</v>
      </c>
      <c r="I56" s="50">
        <v>99132269</v>
      </c>
    </row>
    <row r="57" spans="1:9" x14ac:dyDescent="0.2">
      <c r="A57" s="44" t="s">
        <v>180</v>
      </c>
      <c r="B57" s="7">
        <v>55205</v>
      </c>
      <c r="C57" s="50">
        <v>128299927</v>
      </c>
      <c r="D57" s="2">
        <v>11652</v>
      </c>
      <c r="E57" s="45">
        <v>27713158</v>
      </c>
      <c r="F57" s="7">
        <v>3720</v>
      </c>
      <c r="G57" s="50">
        <v>8424737</v>
      </c>
      <c r="H57" s="7">
        <v>70577</v>
      </c>
      <c r="I57" s="50">
        <v>164437822</v>
      </c>
    </row>
    <row r="58" spans="1:9" x14ac:dyDescent="0.2">
      <c r="A58" s="44" t="s">
        <v>181</v>
      </c>
      <c r="B58" s="7">
        <v>7068</v>
      </c>
      <c r="C58" s="50">
        <v>17701043</v>
      </c>
      <c r="D58">
        <v>0</v>
      </c>
      <c r="E58" s="45">
        <v>0</v>
      </c>
      <c r="F58" s="7">
        <v>2129</v>
      </c>
      <c r="G58" s="50">
        <v>5125421</v>
      </c>
      <c r="H58" s="7">
        <v>9197</v>
      </c>
      <c r="I58" s="50">
        <v>22826464</v>
      </c>
    </row>
    <row r="59" spans="1:9" x14ac:dyDescent="0.2">
      <c r="A59" s="44" t="s">
        <v>182</v>
      </c>
      <c r="B59" s="7">
        <v>1074</v>
      </c>
      <c r="C59" s="50">
        <v>2698170</v>
      </c>
      <c r="D59">
        <v>0</v>
      </c>
      <c r="E59" s="45">
        <v>0</v>
      </c>
      <c r="F59" s="51">
        <v>0</v>
      </c>
      <c r="G59" s="50">
        <v>0</v>
      </c>
      <c r="H59" s="7">
        <v>1074</v>
      </c>
      <c r="I59" s="50">
        <v>2698170</v>
      </c>
    </row>
    <row r="60" spans="1:9" x14ac:dyDescent="0.2">
      <c r="A60" s="44" t="s">
        <v>183</v>
      </c>
      <c r="B60" s="51">
        <v>0</v>
      </c>
      <c r="C60" s="50">
        <v>0</v>
      </c>
      <c r="D60">
        <v>0</v>
      </c>
      <c r="E60" s="45">
        <v>0</v>
      </c>
      <c r="F60" s="51">
        <v>0</v>
      </c>
      <c r="G60" s="50">
        <v>0</v>
      </c>
      <c r="H60" s="51">
        <v>0</v>
      </c>
      <c r="I60" s="50">
        <v>0</v>
      </c>
    </row>
    <row r="61" spans="1:9" x14ac:dyDescent="0.2">
      <c r="A61" s="44" t="s">
        <v>184</v>
      </c>
      <c r="B61" s="7">
        <v>2565</v>
      </c>
      <c r="C61" s="50">
        <v>8199092</v>
      </c>
      <c r="D61">
        <v>0</v>
      </c>
      <c r="E61" s="45">
        <v>0</v>
      </c>
      <c r="F61" s="51">
        <v>0</v>
      </c>
      <c r="G61" s="50">
        <v>0</v>
      </c>
      <c r="H61" s="7">
        <v>2565</v>
      </c>
      <c r="I61" s="50">
        <v>8199092</v>
      </c>
    </row>
    <row r="62" spans="1:9" x14ac:dyDescent="0.2">
      <c r="A62" s="44" t="s">
        <v>185</v>
      </c>
      <c r="B62" s="7">
        <v>2492</v>
      </c>
      <c r="C62" s="50">
        <v>6424396</v>
      </c>
      <c r="D62">
        <v>156</v>
      </c>
      <c r="E62" s="45">
        <v>477663</v>
      </c>
      <c r="F62" s="51">
        <v>0</v>
      </c>
      <c r="G62" s="50">
        <v>0</v>
      </c>
      <c r="H62" s="7">
        <v>2648</v>
      </c>
      <c r="I62" s="50">
        <v>6902059</v>
      </c>
    </row>
    <row r="63" spans="1:9" x14ac:dyDescent="0.2">
      <c r="A63" s="44" t="s">
        <v>186</v>
      </c>
      <c r="B63" s="51">
        <v>823</v>
      </c>
      <c r="C63" s="50">
        <v>2212745</v>
      </c>
      <c r="D63">
        <v>0</v>
      </c>
      <c r="E63" s="45">
        <v>0</v>
      </c>
      <c r="F63" s="51">
        <v>0</v>
      </c>
      <c r="G63" s="50">
        <v>0</v>
      </c>
      <c r="H63" s="51">
        <v>823</v>
      </c>
      <c r="I63" s="50">
        <v>2212745</v>
      </c>
    </row>
    <row r="64" spans="1:9" x14ac:dyDescent="0.2">
      <c r="A64" s="44" t="s">
        <v>187</v>
      </c>
      <c r="B64" s="51">
        <v>0</v>
      </c>
      <c r="C64" s="50">
        <v>0</v>
      </c>
      <c r="D64">
        <v>0</v>
      </c>
      <c r="E64" s="45">
        <v>0</v>
      </c>
      <c r="F64" s="51">
        <v>0</v>
      </c>
      <c r="G64" s="50">
        <v>0</v>
      </c>
      <c r="H64" s="51">
        <v>0</v>
      </c>
      <c r="I64" s="50">
        <v>0</v>
      </c>
    </row>
    <row r="65" spans="1:9" x14ac:dyDescent="0.2">
      <c r="A65" s="44" t="s">
        <v>188</v>
      </c>
      <c r="B65" s="51">
        <v>425</v>
      </c>
      <c r="C65" s="50">
        <v>1122064</v>
      </c>
      <c r="D65">
        <v>0</v>
      </c>
      <c r="E65" s="45">
        <v>0</v>
      </c>
      <c r="F65" s="51">
        <v>0</v>
      </c>
      <c r="G65" s="50">
        <v>0</v>
      </c>
      <c r="H65" s="51">
        <v>425</v>
      </c>
      <c r="I65" s="50">
        <v>1122064</v>
      </c>
    </row>
    <row r="66" spans="1:9" x14ac:dyDescent="0.2">
      <c r="A66" s="44" t="s">
        <v>189</v>
      </c>
      <c r="B66" s="51">
        <v>841</v>
      </c>
      <c r="C66" s="50">
        <v>2139736</v>
      </c>
      <c r="D66">
        <v>0</v>
      </c>
      <c r="E66" s="45">
        <v>0</v>
      </c>
      <c r="F66" s="51">
        <v>0</v>
      </c>
      <c r="G66" s="50">
        <v>0</v>
      </c>
      <c r="H66" s="51">
        <v>841</v>
      </c>
      <c r="I66" s="50">
        <v>2139736</v>
      </c>
    </row>
    <row r="67" spans="1:9" x14ac:dyDescent="0.2">
      <c r="A67" s="44" t="s">
        <v>190</v>
      </c>
      <c r="B67" s="51">
        <v>959</v>
      </c>
      <c r="C67" s="50">
        <v>2692358</v>
      </c>
      <c r="D67">
        <v>0</v>
      </c>
      <c r="E67" s="45">
        <v>0</v>
      </c>
      <c r="F67" s="51">
        <v>0</v>
      </c>
      <c r="G67" s="50">
        <v>0</v>
      </c>
      <c r="H67" s="51">
        <v>959</v>
      </c>
      <c r="I67" s="50">
        <v>2692358</v>
      </c>
    </row>
    <row r="68" spans="1:9" x14ac:dyDescent="0.2">
      <c r="A68" s="44" t="s">
        <v>191</v>
      </c>
      <c r="B68" s="51">
        <v>0</v>
      </c>
      <c r="C68" s="50">
        <v>0</v>
      </c>
      <c r="D68">
        <v>0</v>
      </c>
      <c r="E68" s="45">
        <v>0</v>
      </c>
      <c r="F68" s="7">
        <v>2554</v>
      </c>
      <c r="G68" s="50">
        <v>5654390</v>
      </c>
      <c r="H68" s="7">
        <v>2554</v>
      </c>
      <c r="I68" s="50">
        <v>5654390</v>
      </c>
    </row>
    <row r="69" spans="1:9" x14ac:dyDescent="0.2">
      <c r="A69" s="44" t="s">
        <v>192</v>
      </c>
      <c r="B69" s="7">
        <v>3525820</v>
      </c>
      <c r="C69" s="50">
        <v>8681903806</v>
      </c>
      <c r="D69" s="2">
        <v>810506</v>
      </c>
      <c r="E69" s="45">
        <v>2144224722</v>
      </c>
      <c r="F69" s="7">
        <v>972107</v>
      </c>
      <c r="G69" s="50">
        <v>2323811232</v>
      </c>
      <c r="H69" s="7">
        <v>5308433</v>
      </c>
      <c r="I69" s="50">
        <v>13149939760</v>
      </c>
    </row>
    <row r="70" spans="1:9" x14ac:dyDescent="0.2">
      <c r="A70" s="43"/>
    </row>
  </sheetData>
  <mergeCells count="6">
    <mergeCell ref="H5:I5"/>
    <mergeCell ref="A2:L2"/>
    <mergeCell ref="A3:L3"/>
    <mergeCell ref="B5:C5"/>
    <mergeCell ref="F5:G5"/>
    <mergeCell ref="D5:E5"/>
  </mergeCells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/>
  <dimension ref="A1:I73"/>
  <sheetViews>
    <sheetView workbookViewId="0">
      <selection sqref="A1:XFD1048576"/>
    </sheetView>
  </sheetViews>
  <sheetFormatPr defaultRowHeight="12.75" x14ac:dyDescent="0.2"/>
  <cols>
    <col min="1" max="1" width="22.28515625" style="26" customWidth="1"/>
    <col min="2" max="2" width="9.28515625" style="26" bestFit="1" customWidth="1"/>
    <col min="3" max="3" width="14.140625" style="26" customWidth="1"/>
    <col min="4" max="4" width="9.28515625" style="26" bestFit="1" customWidth="1"/>
    <col min="5" max="5" width="13.7109375" style="26" customWidth="1"/>
    <col min="6" max="6" width="9.28515625" style="26" bestFit="1" customWidth="1"/>
    <col min="7" max="7" width="13.7109375" style="26" customWidth="1"/>
    <col min="8" max="8" width="9.28515625" style="26" bestFit="1" customWidth="1"/>
    <col min="9" max="9" width="14.7109375" style="26" customWidth="1"/>
  </cols>
  <sheetData>
    <row r="1" spans="1:9" x14ac:dyDescent="0.2">
      <c r="A1" s="25" t="s">
        <v>56</v>
      </c>
    </row>
    <row r="2" spans="1:9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</row>
    <row r="3" spans="1:9" x14ac:dyDescent="0.2">
      <c r="A3" s="219" t="s">
        <v>58</v>
      </c>
      <c r="B3" s="219"/>
      <c r="C3" s="219"/>
      <c r="D3" s="219"/>
      <c r="E3" s="219"/>
      <c r="F3" s="219"/>
      <c r="G3" s="219"/>
      <c r="H3" s="219"/>
      <c r="I3" s="219"/>
    </row>
    <row r="4" spans="1:9" ht="9.9499999999999993" customHeight="1" x14ac:dyDescent="0.2"/>
    <row r="5" spans="1:9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62</v>
      </c>
      <c r="I5" s="218"/>
    </row>
    <row r="6" spans="1:9" x14ac:dyDescent="0.2">
      <c r="B6" s="27" t="s">
        <v>63</v>
      </c>
      <c r="C6" s="27" t="s">
        <v>64</v>
      </c>
      <c r="D6" s="27" t="s">
        <v>63</v>
      </c>
      <c r="E6" s="27" t="s">
        <v>64</v>
      </c>
      <c r="F6" s="27" t="s">
        <v>63</v>
      </c>
      <c r="G6" s="27" t="s">
        <v>64</v>
      </c>
      <c r="H6" s="27" t="s">
        <v>63</v>
      </c>
      <c r="I6" s="27" t="s">
        <v>64</v>
      </c>
    </row>
    <row r="7" spans="1:9" ht="9" customHeight="1" x14ac:dyDescent="0.2"/>
    <row r="8" spans="1:9" x14ac:dyDescent="0.2">
      <c r="A8" s="26" t="s">
        <v>65</v>
      </c>
      <c r="B8" s="28">
        <v>75687</v>
      </c>
      <c r="C8" s="29">
        <v>194260996</v>
      </c>
      <c r="D8" s="28">
        <v>9364</v>
      </c>
      <c r="E8" s="29">
        <v>26467110</v>
      </c>
      <c r="F8" s="28">
        <v>11307</v>
      </c>
      <c r="G8" s="29">
        <v>27969579</v>
      </c>
      <c r="H8" s="28">
        <v>96358</v>
      </c>
      <c r="I8" s="29">
        <v>248697685</v>
      </c>
    </row>
    <row r="9" spans="1:9" x14ac:dyDescent="0.2">
      <c r="A9" s="26" t="s">
        <v>66</v>
      </c>
      <c r="B9" s="28">
        <v>4019</v>
      </c>
      <c r="C9" s="29">
        <v>9246700</v>
      </c>
      <c r="D9" s="28">
        <v>193</v>
      </c>
      <c r="E9" s="29">
        <v>477838</v>
      </c>
      <c r="F9" s="28">
        <v>462</v>
      </c>
      <c r="G9" s="29">
        <v>985763</v>
      </c>
      <c r="H9" s="28">
        <v>4674</v>
      </c>
      <c r="I9" s="29">
        <v>10710301</v>
      </c>
    </row>
    <row r="10" spans="1:9" x14ac:dyDescent="0.2">
      <c r="A10" s="26" t="s">
        <v>67</v>
      </c>
      <c r="B10" s="28">
        <v>65679</v>
      </c>
      <c r="C10" s="29">
        <v>155002715</v>
      </c>
      <c r="D10" s="28">
        <v>2545</v>
      </c>
      <c r="E10" s="29">
        <v>7108706</v>
      </c>
      <c r="F10" s="28">
        <v>134892</v>
      </c>
      <c r="G10" s="29">
        <v>306332412</v>
      </c>
      <c r="H10" s="28">
        <v>203116</v>
      </c>
      <c r="I10" s="29">
        <v>468443833</v>
      </c>
    </row>
    <row r="11" spans="1:9" x14ac:dyDescent="0.2">
      <c r="A11" s="26" t="s">
        <v>68</v>
      </c>
      <c r="B11" s="28">
        <v>50559</v>
      </c>
      <c r="C11" s="29">
        <v>130770946</v>
      </c>
      <c r="D11" s="28">
        <v>4278</v>
      </c>
      <c r="E11" s="29">
        <v>11695182</v>
      </c>
      <c r="F11" s="28">
        <v>1869</v>
      </c>
      <c r="G11" s="29">
        <v>4342609</v>
      </c>
      <c r="H11" s="28">
        <v>56706</v>
      </c>
      <c r="I11" s="29">
        <v>146808737</v>
      </c>
    </row>
    <row r="12" spans="1:9" x14ac:dyDescent="0.2">
      <c r="A12" s="26" t="s">
        <v>69</v>
      </c>
      <c r="B12" s="28">
        <v>412161</v>
      </c>
      <c r="C12" s="29">
        <v>1054265067</v>
      </c>
      <c r="D12" s="28">
        <v>43413</v>
      </c>
      <c r="E12" s="29">
        <v>113504386</v>
      </c>
      <c r="F12" s="28">
        <v>97870</v>
      </c>
      <c r="G12" s="29">
        <v>244929506</v>
      </c>
      <c r="H12" s="28">
        <v>553444</v>
      </c>
      <c r="I12" s="29">
        <v>1412698959</v>
      </c>
    </row>
    <row r="13" spans="1:9" x14ac:dyDescent="0.2">
      <c r="A13" s="30" t="s">
        <v>70</v>
      </c>
      <c r="B13" s="31">
        <v>48450</v>
      </c>
      <c r="C13" s="32">
        <v>116326220</v>
      </c>
      <c r="D13" s="31">
        <v>3203</v>
      </c>
      <c r="E13" s="32">
        <v>7481726</v>
      </c>
      <c r="F13" s="31">
        <v>31833</v>
      </c>
      <c r="G13" s="32">
        <v>69536099</v>
      </c>
      <c r="H13" s="31">
        <v>83486</v>
      </c>
      <c r="I13" s="32">
        <v>193344045</v>
      </c>
    </row>
    <row r="14" spans="1:9" x14ac:dyDescent="0.2">
      <c r="A14" s="26" t="s">
        <v>71</v>
      </c>
      <c r="B14" s="28">
        <v>20985</v>
      </c>
      <c r="C14" s="29">
        <v>45538943</v>
      </c>
      <c r="D14" s="28">
        <v>7223</v>
      </c>
      <c r="E14" s="29">
        <v>17780524</v>
      </c>
      <c r="F14" s="28">
        <v>9207</v>
      </c>
      <c r="G14" s="29">
        <v>19527817</v>
      </c>
      <c r="H14" s="28">
        <v>37415</v>
      </c>
      <c r="I14" s="29">
        <v>82847284</v>
      </c>
    </row>
    <row r="15" spans="1:9" x14ac:dyDescent="0.2">
      <c r="A15" s="26" t="s">
        <v>72</v>
      </c>
      <c r="B15" s="28">
        <v>6518</v>
      </c>
      <c r="C15" s="29">
        <v>14117089</v>
      </c>
      <c r="D15" s="28">
        <v>1756</v>
      </c>
      <c r="E15" s="29">
        <v>4213278</v>
      </c>
      <c r="F15" s="28">
        <v>657</v>
      </c>
      <c r="G15" s="29">
        <v>1501324</v>
      </c>
      <c r="H15" s="28">
        <v>8931</v>
      </c>
      <c r="I15" s="29">
        <v>19831691</v>
      </c>
    </row>
    <row r="16" spans="1:9" x14ac:dyDescent="0.2">
      <c r="A16" s="26" t="s">
        <v>73</v>
      </c>
      <c r="B16" s="28">
        <v>1941</v>
      </c>
      <c r="C16" s="29">
        <v>4548792</v>
      </c>
      <c r="D16" s="28">
        <v>6633</v>
      </c>
      <c r="E16" s="29">
        <v>17810900</v>
      </c>
      <c r="F16" s="28">
        <v>10499</v>
      </c>
      <c r="G16" s="29">
        <v>22661401</v>
      </c>
      <c r="H16" s="28">
        <v>19073</v>
      </c>
      <c r="I16" s="29">
        <v>45021093</v>
      </c>
    </row>
    <row r="17" spans="1:9" x14ac:dyDescent="0.2">
      <c r="A17" s="26" t="s">
        <v>74</v>
      </c>
      <c r="B17" s="28">
        <v>178923</v>
      </c>
      <c r="C17" s="29">
        <v>426406782</v>
      </c>
      <c r="D17" s="28">
        <v>32244</v>
      </c>
      <c r="E17" s="29">
        <v>82055077</v>
      </c>
      <c r="F17" s="28">
        <v>75797</v>
      </c>
      <c r="G17" s="29">
        <v>170069970</v>
      </c>
      <c r="H17" s="28">
        <v>286964</v>
      </c>
      <c r="I17" s="29">
        <v>678531829</v>
      </c>
    </row>
    <row r="18" spans="1:9" x14ac:dyDescent="0.2">
      <c r="A18" s="26" t="s">
        <v>75</v>
      </c>
      <c r="B18" s="28">
        <v>111701</v>
      </c>
      <c r="C18" s="29">
        <v>230992715</v>
      </c>
      <c r="D18" s="28">
        <v>15091</v>
      </c>
      <c r="E18" s="29">
        <v>40406033</v>
      </c>
      <c r="F18" s="28">
        <v>44035</v>
      </c>
      <c r="G18" s="29">
        <v>99208104</v>
      </c>
      <c r="H18" s="28">
        <v>170827</v>
      </c>
      <c r="I18" s="29">
        <v>370606852</v>
      </c>
    </row>
    <row r="19" spans="1:9" x14ac:dyDescent="0.2">
      <c r="A19" s="30" t="s">
        <v>76</v>
      </c>
      <c r="B19" s="31">
        <v>8012</v>
      </c>
      <c r="C19" s="32">
        <v>19987995</v>
      </c>
      <c r="D19" s="31">
        <v>2429</v>
      </c>
      <c r="E19" s="32">
        <v>6380563</v>
      </c>
      <c r="F19" s="31">
        <v>703</v>
      </c>
      <c r="G19" s="32">
        <v>1779313</v>
      </c>
      <c r="H19" s="31">
        <v>11144</v>
      </c>
      <c r="I19" s="32">
        <v>28147871</v>
      </c>
    </row>
    <row r="20" spans="1:9" x14ac:dyDescent="0.2">
      <c r="A20" s="26" t="s">
        <v>77</v>
      </c>
      <c r="B20" s="28">
        <v>19808</v>
      </c>
      <c r="C20" s="29">
        <v>50649322</v>
      </c>
      <c r="D20" s="28">
        <v>7789</v>
      </c>
      <c r="E20" s="29">
        <v>21506460</v>
      </c>
      <c r="F20" s="28">
        <v>2990</v>
      </c>
      <c r="G20" s="29">
        <v>7567667</v>
      </c>
      <c r="H20" s="28">
        <v>30587</v>
      </c>
      <c r="I20" s="29">
        <v>79723449</v>
      </c>
    </row>
    <row r="21" spans="1:9" x14ac:dyDescent="0.2">
      <c r="A21" s="26" t="s">
        <v>78</v>
      </c>
      <c r="B21" s="28">
        <v>119331</v>
      </c>
      <c r="C21" s="29">
        <v>278824691</v>
      </c>
      <c r="D21" s="28">
        <v>34989</v>
      </c>
      <c r="E21" s="29">
        <v>89873936</v>
      </c>
      <c r="F21" s="28">
        <v>46970</v>
      </c>
      <c r="G21" s="29">
        <v>107243418</v>
      </c>
      <c r="H21" s="28">
        <v>201290</v>
      </c>
      <c r="I21" s="29">
        <v>475942045</v>
      </c>
    </row>
    <row r="22" spans="1:9" x14ac:dyDescent="0.2">
      <c r="A22" s="26" t="s">
        <v>79</v>
      </c>
      <c r="B22" s="28">
        <v>69775</v>
      </c>
      <c r="C22" s="29">
        <v>160127176</v>
      </c>
      <c r="D22" s="28">
        <v>14921</v>
      </c>
      <c r="E22" s="29">
        <v>35772525</v>
      </c>
      <c r="F22" s="28">
        <v>19944</v>
      </c>
      <c r="G22" s="29">
        <v>46707020</v>
      </c>
      <c r="H22" s="28">
        <v>104640</v>
      </c>
      <c r="I22" s="29">
        <v>242606721</v>
      </c>
    </row>
    <row r="23" spans="1:9" x14ac:dyDescent="0.2">
      <c r="A23" s="26" t="s">
        <v>80</v>
      </c>
      <c r="B23" s="28">
        <v>36388</v>
      </c>
      <c r="C23" s="29">
        <v>86590904</v>
      </c>
      <c r="D23" s="28">
        <v>12916</v>
      </c>
      <c r="E23" s="29">
        <v>31647912</v>
      </c>
      <c r="F23" s="28">
        <v>26234</v>
      </c>
      <c r="G23" s="29">
        <v>57911031</v>
      </c>
      <c r="H23" s="28">
        <v>75538</v>
      </c>
      <c r="I23" s="29">
        <v>176149847</v>
      </c>
    </row>
    <row r="24" spans="1:9" x14ac:dyDescent="0.2">
      <c r="A24" s="26" t="s">
        <v>81</v>
      </c>
      <c r="B24" s="28">
        <v>38688</v>
      </c>
      <c r="C24" s="29">
        <v>92463815</v>
      </c>
      <c r="D24" s="28">
        <v>8100</v>
      </c>
      <c r="E24" s="29">
        <v>19355946</v>
      </c>
      <c r="F24" s="28">
        <v>3346</v>
      </c>
      <c r="G24" s="29">
        <v>7977225</v>
      </c>
      <c r="H24" s="28">
        <v>50134</v>
      </c>
      <c r="I24" s="29">
        <v>119796986</v>
      </c>
    </row>
    <row r="25" spans="1:9" x14ac:dyDescent="0.2">
      <c r="A25" s="30" t="s">
        <v>82</v>
      </c>
      <c r="B25" s="31">
        <v>57348</v>
      </c>
      <c r="C25" s="32">
        <v>144464692</v>
      </c>
      <c r="D25" s="31">
        <v>8876</v>
      </c>
      <c r="E25" s="32">
        <v>23663577</v>
      </c>
      <c r="F25" s="31">
        <v>13203</v>
      </c>
      <c r="G25" s="32">
        <v>31459070</v>
      </c>
      <c r="H25" s="31">
        <v>79427</v>
      </c>
      <c r="I25" s="32">
        <v>199587339</v>
      </c>
    </row>
    <row r="26" spans="1:9" x14ac:dyDescent="0.2">
      <c r="A26" s="26" t="s">
        <v>83</v>
      </c>
      <c r="B26" s="28">
        <v>70484</v>
      </c>
      <c r="C26" s="29">
        <v>184796273</v>
      </c>
      <c r="D26" s="28">
        <v>5007</v>
      </c>
      <c r="E26" s="29">
        <v>13286826</v>
      </c>
      <c r="F26" s="28">
        <v>9987</v>
      </c>
      <c r="G26" s="29">
        <v>23132417</v>
      </c>
      <c r="H26" s="28">
        <v>85478</v>
      </c>
      <c r="I26" s="29">
        <v>221215516</v>
      </c>
    </row>
    <row r="27" spans="1:9" x14ac:dyDescent="0.2">
      <c r="A27" s="26" t="s">
        <v>84</v>
      </c>
      <c r="B27" s="28">
        <v>13714</v>
      </c>
      <c r="C27" s="29">
        <v>33396853</v>
      </c>
      <c r="D27" s="28">
        <v>2707</v>
      </c>
      <c r="E27" s="29">
        <v>7005742</v>
      </c>
      <c r="F27" s="28">
        <v>2048</v>
      </c>
      <c r="G27" s="29">
        <v>4481815</v>
      </c>
      <c r="H27" s="28">
        <v>18469</v>
      </c>
      <c r="I27" s="29">
        <v>44884410</v>
      </c>
    </row>
    <row r="28" spans="1:9" x14ac:dyDescent="0.2">
      <c r="A28" s="26" t="s">
        <v>85</v>
      </c>
      <c r="B28" s="28">
        <v>52823</v>
      </c>
      <c r="C28" s="29">
        <v>120844416</v>
      </c>
      <c r="D28" s="28">
        <v>4794</v>
      </c>
      <c r="E28" s="29">
        <v>12410035</v>
      </c>
      <c r="F28" s="28">
        <v>9211</v>
      </c>
      <c r="G28" s="29">
        <v>20611610</v>
      </c>
      <c r="H28" s="28">
        <v>66828</v>
      </c>
      <c r="I28" s="29">
        <v>153866061</v>
      </c>
    </row>
    <row r="29" spans="1:9" x14ac:dyDescent="0.2">
      <c r="A29" s="26" t="s">
        <v>86</v>
      </c>
      <c r="B29" s="28">
        <v>40999</v>
      </c>
      <c r="C29" s="29">
        <v>94464597</v>
      </c>
      <c r="D29" s="28">
        <v>25822</v>
      </c>
      <c r="E29" s="29">
        <v>65802581</v>
      </c>
      <c r="F29" s="28">
        <v>8110</v>
      </c>
      <c r="G29" s="29">
        <v>18565324</v>
      </c>
      <c r="H29" s="28">
        <v>74931</v>
      </c>
      <c r="I29" s="29">
        <v>178832502</v>
      </c>
    </row>
    <row r="30" spans="1:9" x14ac:dyDescent="0.2">
      <c r="A30" s="26" t="s">
        <v>87</v>
      </c>
      <c r="B30" s="28">
        <v>115784</v>
      </c>
      <c r="C30" s="29">
        <v>264969979</v>
      </c>
      <c r="D30" s="28">
        <v>40728</v>
      </c>
      <c r="E30" s="29">
        <v>89379994</v>
      </c>
      <c r="F30" s="28">
        <v>17797</v>
      </c>
      <c r="G30" s="29">
        <v>40369241</v>
      </c>
      <c r="H30" s="28">
        <v>174309</v>
      </c>
      <c r="I30" s="29">
        <v>394719214</v>
      </c>
    </row>
    <row r="31" spans="1:9" x14ac:dyDescent="0.2">
      <c r="A31" s="30" t="s">
        <v>88</v>
      </c>
      <c r="B31" s="31">
        <v>53054</v>
      </c>
      <c r="C31" s="32">
        <v>122593566</v>
      </c>
      <c r="D31" s="31">
        <v>10610</v>
      </c>
      <c r="E31" s="32">
        <v>25391526</v>
      </c>
      <c r="F31" s="31">
        <v>9660</v>
      </c>
      <c r="G31" s="32">
        <v>19244923</v>
      </c>
      <c r="H31" s="31">
        <v>73324</v>
      </c>
      <c r="I31" s="32">
        <v>167230015</v>
      </c>
    </row>
    <row r="32" spans="1:9" x14ac:dyDescent="0.2">
      <c r="A32" s="26" t="s">
        <v>89</v>
      </c>
      <c r="B32" s="28">
        <v>65709</v>
      </c>
      <c r="C32" s="29">
        <v>180606028</v>
      </c>
      <c r="D32" s="28">
        <v>4994</v>
      </c>
      <c r="E32" s="29">
        <v>13565167</v>
      </c>
      <c r="F32" s="28">
        <v>1408</v>
      </c>
      <c r="G32" s="29">
        <v>3325477</v>
      </c>
      <c r="H32" s="28">
        <v>72111</v>
      </c>
      <c r="I32" s="29">
        <v>197496672</v>
      </c>
    </row>
    <row r="33" spans="1:9" x14ac:dyDescent="0.2">
      <c r="A33" s="26" t="s">
        <v>90</v>
      </c>
      <c r="B33" s="28">
        <v>58642</v>
      </c>
      <c r="C33" s="29">
        <v>137115517</v>
      </c>
      <c r="D33" s="28">
        <v>24005</v>
      </c>
      <c r="E33" s="29">
        <v>56344002</v>
      </c>
      <c r="F33" s="28">
        <v>19708</v>
      </c>
      <c r="G33" s="29">
        <v>49212709</v>
      </c>
      <c r="H33" s="28">
        <v>102355</v>
      </c>
      <c r="I33" s="29">
        <v>242672228</v>
      </c>
    </row>
    <row r="34" spans="1:9" x14ac:dyDescent="0.2">
      <c r="A34" s="26" t="s">
        <v>91</v>
      </c>
      <c r="B34" s="28">
        <v>15469</v>
      </c>
      <c r="C34" s="29">
        <v>39938739</v>
      </c>
      <c r="D34" s="28">
        <v>1033</v>
      </c>
      <c r="E34" s="29">
        <v>2745010</v>
      </c>
      <c r="F34" s="28">
        <v>213</v>
      </c>
      <c r="G34" s="29">
        <v>518120</v>
      </c>
      <c r="H34" s="28">
        <v>16715</v>
      </c>
      <c r="I34" s="29">
        <v>43201869</v>
      </c>
    </row>
    <row r="35" spans="1:9" x14ac:dyDescent="0.2">
      <c r="A35" s="26" t="s">
        <v>92</v>
      </c>
      <c r="B35" s="28">
        <v>19703</v>
      </c>
      <c r="C35" s="29">
        <v>41940037</v>
      </c>
      <c r="D35" s="28">
        <v>5387</v>
      </c>
      <c r="E35" s="29">
        <v>12959258</v>
      </c>
      <c r="F35" s="28">
        <v>1452</v>
      </c>
      <c r="G35" s="29">
        <v>3753519</v>
      </c>
      <c r="H35" s="28">
        <v>26542</v>
      </c>
      <c r="I35" s="29">
        <v>58652814</v>
      </c>
    </row>
    <row r="36" spans="1:9" x14ac:dyDescent="0.2">
      <c r="A36" s="26" t="s">
        <v>93</v>
      </c>
      <c r="B36" s="28">
        <v>13105</v>
      </c>
      <c r="C36" s="29">
        <v>30053643</v>
      </c>
      <c r="D36" s="28">
        <v>152</v>
      </c>
      <c r="E36" s="29">
        <v>416893</v>
      </c>
      <c r="F36" s="28">
        <v>2744</v>
      </c>
      <c r="G36" s="29">
        <v>6027665</v>
      </c>
      <c r="H36" s="28">
        <v>16001</v>
      </c>
      <c r="I36" s="29">
        <v>36498201</v>
      </c>
    </row>
    <row r="37" spans="1:9" x14ac:dyDescent="0.2">
      <c r="A37" s="30" t="s">
        <v>94</v>
      </c>
      <c r="B37" s="31">
        <v>6365</v>
      </c>
      <c r="C37" s="32">
        <v>14126772</v>
      </c>
      <c r="D37" s="31">
        <v>3295</v>
      </c>
      <c r="E37" s="32">
        <v>7532744</v>
      </c>
      <c r="F37" s="31">
        <v>3400</v>
      </c>
      <c r="G37" s="32">
        <v>7442616</v>
      </c>
      <c r="H37" s="31">
        <v>13060</v>
      </c>
      <c r="I37" s="32">
        <v>29102132</v>
      </c>
    </row>
    <row r="38" spans="1:9" x14ac:dyDescent="0.2">
      <c r="A38" s="26" t="s">
        <v>95</v>
      </c>
      <c r="B38" s="28">
        <v>69341</v>
      </c>
      <c r="C38" s="29">
        <v>172677722</v>
      </c>
      <c r="D38" s="28">
        <v>11062</v>
      </c>
      <c r="E38" s="29">
        <v>30671772</v>
      </c>
      <c r="F38" s="28">
        <v>18770</v>
      </c>
      <c r="G38" s="29">
        <v>43707269</v>
      </c>
      <c r="H38" s="28">
        <v>99173</v>
      </c>
      <c r="I38" s="29">
        <v>247056763</v>
      </c>
    </row>
    <row r="39" spans="1:9" x14ac:dyDescent="0.2">
      <c r="A39" s="26" t="s">
        <v>96</v>
      </c>
      <c r="B39" s="28">
        <v>37974</v>
      </c>
      <c r="C39" s="29">
        <v>93060632</v>
      </c>
      <c r="D39" s="28">
        <v>1340</v>
      </c>
      <c r="E39" s="29">
        <v>3282287</v>
      </c>
      <c r="F39" s="28">
        <v>1368</v>
      </c>
      <c r="G39" s="29">
        <v>3034961</v>
      </c>
      <c r="H39" s="28">
        <v>40682</v>
      </c>
      <c r="I39" s="29">
        <v>99377880</v>
      </c>
    </row>
    <row r="40" spans="1:9" x14ac:dyDescent="0.2">
      <c r="A40" s="26" t="s">
        <v>97</v>
      </c>
      <c r="B40" s="28">
        <v>206274</v>
      </c>
      <c r="C40" s="29">
        <v>533231340</v>
      </c>
      <c r="D40" s="28">
        <v>92267</v>
      </c>
      <c r="E40" s="29">
        <v>252913787</v>
      </c>
      <c r="F40" s="28">
        <v>67142</v>
      </c>
      <c r="G40" s="29">
        <v>173692680</v>
      </c>
      <c r="H40" s="28">
        <v>365683</v>
      </c>
      <c r="I40" s="29">
        <v>959837807</v>
      </c>
    </row>
    <row r="41" spans="1:9" x14ac:dyDescent="0.2">
      <c r="A41" s="26" t="s">
        <v>98</v>
      </c>
      <c r="B41" s="28">
        <v>118532</v>
      </c>
      <c r="C41" s="29">
        <v>296317452</v>
      </c>
      <c r="D41" s="28">
        <v>19723</v>
      </c>
      <c r="E41" s="29">
        <v>52970383</v>
      </c>
      <c r="F41" s="28">
        <v>3701</v>
      </c>
      <c r="G41" s="29">
        <v>8417804</v>
      </c>
      <c r="H41" s="28">
        <v>141956</v>
      </c>
      <c r="I41" s="29">
        <v>357705639</v>
      </c>
    </row>
    <row r="42" spans="1:9" x14ac:dyDescent="0.2">
      <c r="A42" s="26" t="s">
        <v>99</v>
      </c>
      <c r="B42" s="28">
        <v>10215</v>
      </c>
      <c r="C42" s="29">
        <v>25569613</v>
      </c>
      <c r="D42" s="28">
        <v>2011</v>
      </c>
      <c r="E42" s="29">
        <v>5360739</v>
      </c>
      <c r="F42" s="28">
        <v>939</v>
      </c>
      <c r="G42" s="29">
        <v>1912945</v>
      </c>
      <c r="H42" s="28">
        <v>13165</v>
      </c>
      <c r="I42" s="29">
        <v>32843297</v>
      </c>
    </row>
    <row r="43" spans="1:9" x14ac:dyDescent="0.2">
      <c r="A43" s="30" t="s">
        <v>100</v>
      </c>
      <c r="B43" s="31">
        <v>136865</v>
      </c>
      <c r="C43" s="32">
        <v>317155200</v>
      </c>
      <c r="D43" s="31">
        <v>27785</v>
      </c>
      <c r="E43" s="32">
        <v>69400412</v>
      </c>
      <c r="F43" s="31">
        <v>31453</v>
      </c>
      <c r="G43" s="32">
        <v>74829558</v>
      </c>
      <c r="H43" s="31">
        <v>196103</v>
      </c>
      <c r="I43" s="32">
        <v>461385170</v>
      </c>
    </row>
    <row r="44" spans="1:9" x14ac:dyDescent="0.2">
      <c r="A44" s="26" t="s">
        <v>101</v>
      </c>
      <c r="B44" s="28">
        <v>60994</v>
      </c>
      <c r="C44" s="29">
        <v>150803329</v>
      </c>
      <c r="D44" s="28">
        <v>5606</v>
      </c>
      <c r="E44" s="29">
        <v>14556817</v>
      </c>
      <c r="F44" s="28">
        <v>7033</v>
      </c>
      <c r="G44" s="29">
        <v>17769232</v>
      </c>
      <c r="H44" s="28">
        <v>73633</v>
      </c>
      <c r="I44" s="29">
        <v>183129378</v>
      </c>
    </row>
    <row r="45" spans="1:9" x14ac:dyDescent="0.2">
      <c r="A45" s="26" t="s">
        <v>102</v>
      </c>
      <c r="B45" s="28">
        <v>46012</v>
      </c>
      <c r="C45" s="29">
        <v>112030256</v>
      </c>
      <c r="D45" s="28">
        <v>4560</v>
      </c>
      <c r="E45" s="29">
        <v>11686301</v>
      </c>
      <c r="F45" s="28">
        <v>9780</v>
      </c>
      <c r="G45" s="29">
        <v>22542170</v>
      </c>
      <c r="H45" s="28">
        <v>60352</v>
      </c>
      <c r="I45" s="29">
        <v>146258727</v>
      </c>
    </row>
    <row r="46" spans="1:9" x14ac:dyDescent="0.2">
      <c r="A46" s="26" t="s">
        <v>103</v>
      </c>
      <c r="B46" s="28">
        <v>88067</v>
      </c>
      <c r="C46" s="29">
        <v>210182353</v>
      </c>
      <c r="D46" s="28">
        <v>47985</v>
      </c>
      <c r="E46" s="29">
        <v>121673994</v>
      </c>
      <c r="F46" s="28">
        <v>42811</v>
      </c>
      <c r="G46" s="29">
        <v>100623602</v>
      </c>
      <c r="H46" s="28">
        <v>178863</v>
      </c>
      <c r="I46" s="29">
        <v>432479949</v>
      </c>
    </row>
    <row r="47" spans="1:9" x14ac:dyDescent="0.2">
      <c r="A47" s="26" t="s">
        <v>104</v>
      </c>
      <c r="B47" s="28">
        <v>37269</v>
      </c>
      <c r="C47" s="29">
        <v>118059285</v>
      </c>
      <c r="D47" s="28">
        <v>103407</v>
      </c>
      <c r="E47" s="29">
        <v>315976215</v>
      </c>
      <c r="F47" s="28">
        <v>56403</v>
      </c>
      <c r="G47" s="29">
        <v>156673600</v>
      </c>
      <c r="H47" s="28">
        <v>197079</v>
      </c>
      <c r="I47" s="29">
        <v>590709100</v>
      </c>
    </row>
    <row r="48" spans="1:9" x14ac:dyDescent="0.2">
      <c r="A48" s="26" t="s">
        <v>105</v>
      </c>
      <c r="B48" s="28">
        <v>7954</v>
      </c>
      <c r="C48" s="29">
        <v>17380564</v>
      </c>
      <c r="D48" s="28">
        <v>8634</v>
      </c>
      <c r="E48" s="29">
        <v>22345325</v>
      </c>
      <c r="F48" s="28">
        <v>4254</v>
      </c>
      <c r="G48" s="29">
        <v>8753161</v>
      </c>
      <c r="H48" s="28">
        <v>20842</v>
      </c>
      <c r="I48" s="29">
        <v>48479050</v>
      </c>
    </row>
    <row r="49" spans="1:9" x14ac:dyDescent="0.2">
      <c r="A49" s="30" t="s">
        <v>106</v>
      </c>
      <c r="B49" s="31">
        <v>59262</v>
      </c>
      <c r="C49" s="32">
        <v>139603150</v>
      </c>
      <c r="D49" s="31">
        <v>12824</v>
      </c>
      <c r="E49" s="32">
        <v>35394095</v>
      </c>
      <c r="F49" s="31">
        <v>2050</v>
      </c>
      <c r="G49" s="32">
        <v>4636612</v>
      </c>
      <c r="H49" s="31">
        <v>74136</v>
      </c>
      <c r="I49" s="32">
        <v>179633857</v>
      </c>
    </row>
    <row r="50" spans="1:9" x14ac:dyDescent="0.2">
      <c r="A50" s="26" t="s">
        <v>107</v>
      </c>
      <c r="B50" s="28">
        <v>10918</v>
      </c>
      <c r="C50" s="29">
        <v>27290878</v>
      </c>
      <c r="D50" s="28">
        <v>2470</v>
      </c>
      <c r="E50" s="29">
        <v>5985132</v>
      </c>
      <c r="F50" s="28">
        <v>2713</v>
      </c>
      <c r="G50" s="29">
        <v>5643682</v>
      </c>
      <c r="H50" s="28">
        <v>16101</v>
      </c>
      <c r="I50" s="29">
        <v>38919692</v>
      </c>
    </row>
    <row r="51" spans="1:9" x14ac:dyDescent="0.2">
      <c r="A51" s="26" t="s">
        <v>108</v>
      </c>
      <c r="B51" s="28">
        <v>68583</v>
      </c>
      <c r="C51" s="29">
        <v>165270674</v>
      </c>
      <c r="D51" s="28">
        <v>15200</v>
      </c>
      <c r="E51" s="29">
        <v>40902596</v>
      </c>
      <c r="F51" s="28">
        <v>18937</v>
      </c>
      <c r="G51" s="29">
        <v>43749609</v>
      </c>
      <c r="H51" s="28">
        <v>102720</v>
      </c>
      <c r="I51" s="29">
        <v>249922879</v>
      </c>
    </row>
    <row r="52" spans="1:9" x14ac:dyDescent="0.2">
      <c r="A52" s="26" t="s">
        <v>109</v>
      </c>
      <c r="B52" s="28">
        <v>319324</v>
      </c>
      <c r="C52" s="29">
        <v>795331654</v>
      </c>
      <c r="D52" s="28">
        <v>27189</v>
      </c>
      <c r="E52" s="29">
        <v>70556100</v>
      </c>
      <c r="F52" s="28">
        <v>62671</v>
      </c>
      <c r="G52" s="29">
        <v>151043471</v>
      </c>
      <c r="H52" s="28">
        <v>409184</v>
      </c>
      <c r="I52" s="29">
        <v>1016931225</v>
      </c>
    </row>
    <row r="53" spans="1:9" x14ac:dyDescent="0.2">
      <c r="A53" s="26" t="s">
        <v>110</v>
      </c>
      <c r="B53" s="28">
        <v>37610</v>
      </c>
      <c r="C53" s="29">
        <v>88655455</v>
      </c>
      <c r="D53" s="28">
        <v>12938</v>
      </c>
      <c r="E53" s="29">
        <v>34172677</v>
      </c>
      <c r="F53" s="28">
        <v>9244</v>
      </c>
      <c r="G53" s="29">
        <v>20752092</v>
      </c>
      <c r="H53" s="28">
        <v>59792</v>
      </c>
      <c r="I53" s="29">
        <v>143580224</v>
      </c>
    </row>
    <row r="54" spans="1:9" x14ac:dyDescent="0.2">
      <c r="A54" s="26" t="s">
        <v>111</v>
      </c>
      <c r="B54" s="28">
        <v>5683</v>
      </c>
      <c r="C54" s="29">
        <v>12709740</v>
      </c>
      <c r="D54" s="28">
        <v>2400</v>
      </c>
      <c r="E54" s="29">
        <v>6255168</v>
      </c>
      <c r="F54" s="28">
        <v>243</v>
      </c>
      <c r="G54" s="29">
        <v>602157</v>
      </c>
      <c r="H54" s="28">
        <v>8326</v>
      </c>
      <c r="I54" s="29">
        <v>19567065</v>
      </c>
    </row>
    <row r="55" spans="1:9" x14ac:dyDescent="0.2">
      <c r="A55" s="30" t="s">
        <v>112</v>
      </c>
      <c r="B55" s="31">
        <v>59469</v>
      </c>
      <c r="C55" s="32">
        <v>139933556</v>
      </c>
      <c r="D55" s="31">
        <v>13941</v>
      </c>
      <c r="E55" s="32">
        <v>34992297</v>
      </c>
      <c r="F55" s="31">
        <v>19610</v>
      </c>
      <c r="G55" s="32">
        <v>48377782</v>
      </c>
      <c r="H55" s="31">
        <v>93020</v>
      </c>
      <c r="I55" s="32">
        <v>223303635</v>
      </c>
    </row>
    <row r="56" spans="1:9" x14ac:dyDescent="0.2">
      <c r="A56" s="26" t="s">
        <v>113</v>
      </c>
      <c r="B56" s="28">
        <v>64560</v>
      </c>
      <c r="C56" s="29">
        <v>156018838</v>
      </c>
      <c r="D56" s="28">
        <v>7033</v>
      </c>
      <c r="E56" s="29">
        <v>18448467</v>
      </c>
      <c r="F56" s="28">
        <v>8912</v>
      </c>
      <c r="G56" s="29">
        <v>19621260</v>
      </c>
      <c r="H56" s="28">
        <v>80505</v>
      </c>
      <c r="I56" s="29">
        <v>194088565</v>
      </c>
    </row>
    <row r="57" spans="1:9" x14ac:dyDescent="0.2">
      <c r="A57" s="26" t="s">
        <v>114</v>
      </c>
      <c r="B57" s="28">
        <v>26124</v>
      </c>
      <c r="C57" s="29">
        <v>69471917</v>
      </c>
      <c r="D57" s="28">
        <v>4522</v>
      </c>
      <c r="E57" s="29">
        <v>11766371</v>
      </c>
      <c r="F57" s="28">
        <v>4955</v>
      </c>
      <c r="G57" s="29">
        <v>12044732</v>
      </c>
      <c r="H57" s="28">
        <v>35601</v>
      </c>
      <c r="I57" s="29">
        <v>93283020</v>
      </c>
    </row>
    <row r="58" spans="1:9" x14ac:dyDescent="0.2">
      <c r="A58" s="26" t="s">
        <v>115</v>
      </c>
      <c r="B58" s="28">
        <v>52964</v>
      </c>
      <c r="C58" s="29">
        <v>122611746</v>
      </c>
      <c r="D58" s="28">
        <v>10914</v>
      </c>
      <c r="E58" s="29">
        <v>25922415</v>
      </c>
      <c r="F58" s="28">
        <v>3300</v>
      </c>
      <c r="G58" s="29">
        <v>7250458</v>
      </c>
      <c r="H58" s="28">
        <v>67178</v>
      </c>
      <c r="I58" s="29">
        <v>155784619</v>
      </c>
    </row>
    <row r="59" spans="1:9" x14ac:dyDescent="0.2">
      <c r="A59" s="26" t="s">
        <v>116</v>
      </c>
      <c r="B59" s="28">
        <v>6361</v>
      </c>
      <c r="C59" s="29">
        <v>15573183</v>
      </c>
      <c r="D59" s="28">
        <v>0</v>
      </c>
      <c r="E59" s="29">
        <v>0</v>
      </c>
      <c r="F59" s="28">
        <v>1932</v>
      </c>
      <c r="G59" s="29">
        <v>4648111</v>
      </c>
      <c r="H59" s="28">
        <v>8293</v>
      </c>
      <c r="I59" s="29">
        <v>20221294</v>
      </c>
    </row>
    <row r="60" spans="1:9" x14ac:dyDescent="0.2">
      <c r="A60" s="26" t="s">
        <v>117</v>
      </c>
      <c r="B60" s="28">
        <v>1289</v>
      </c>
      <c r="C60" s="29">
        <v>3298851</v>
      </c>
      <c r="D60" s="28">
        <v>0</v>
      </c>
      <c r="E60" s="29">
        <v>0</v>
      </c>
      <c r="F60" s="28">
        <v>0</v>
      </c>
      <c r="G60" s="29">
        <v>0</v>
      </c>
      <c r="H60" s="28">
        <v>1289</v>
      </c>
      <c r="I60" s="29">
        <v>3298851</v>
      </c>
    </row>
    <row r="61" spans="1:9" x14ac:dyDescent="0.2">
      <c r="A61" s="30" t="s">
        <v>118</v>
      </c>
      <c r="B61" s="31">
        <v>0</v>
      </c>
      <c r="C61" s="32">
        <v>0</v>
      </c>
      <c r="D61" s="31">
        <v>0</v>
      </c>
      <c r="E61" s="32">
        <v>0</v>
      </c>
      <c r="F61" s="31">
        <v>0</v>
      </c>
      <c r="G61" s="32">
        <v>0</v>
      </c>
      <c r="H61" s="31">
        <v>0</v>
      </c>
      <c r="I61" s="32">
        <v>0</v>
      </c>
    </row>
    <row r="62" spans="1:9" x14ac:dyDescent="0.2">
      <c r="A62" s="26" t="s">
        <v>119</v>
      </c>
      <c r="B62" s="28">
        <v>2283</v>
      </c>
      <c r="C62" s="29">
        <v>7047986</v>
      </c>
      <c r="D62" s="28">
        <v>0</v>
      </c>
      <c r="E62" s="29">
        <v>0</v>
      </c>
      <c r="F62" s="28">
        <v>0</v>
      </c>
      <c r="G62" s="29">
        <v>0</v>
      </c>
      <c r="H62" s="28">
        <v>2283</v>
      </c>
      <c r="I62" s="29">
        <v>7047986</v>
      </c>
    </row>
    <row r="63" spans="1:9" x14ac:dyDescent="0.2">
      <c r="A63" s="26" t="s">
        <v>120</v>
      </c>
      <c r="B63" s="28">
        <v>2583</v>
      </c>
      <c r="C63" s="29">
        <v>6696602</v>
      </c>
      <c r="D63" s="28">
        <v>195</v>
      </c>
      <c r="E63" s="29">
        <v>636624</v>
      </c>
      <c r="F63" s="28">
        <v>0</v>
      </c>
      <c r="G63" s="29">
        <v>0</v>
      </c>
      <c r="H63" s="28">
        <v>2778</v>
      </c>
      <c r="I63" s="29">
        <v>7333226</v>
      </c>
    </row>
    <row r="64" spans="1:9" x14ac:dyDescent="0.2">
      <c r="A64" s="26" t="s">
        <v>121</v>
      </c>
      <c r="B64" s="28">
        <v>775</v>
      </c>
      <c r="C64" s="29">
        <v>2076245</v>
      </c>
      <c r="D64" s="28">
        <v>0</v>
      </c>
      <c r="E64" s="29">
        <v>0</v>
      </c>
      <c r="F64" s="28">
        <v>0</v>
      </c>
      <c r="G64" s="29">
        <v>0</v>
      </c>
      <c r="H64" s="28">
        <v>775</v>
      </c>
      <c r="I64" s="29">
        <v>2076245</v>
      </c>
    </row>
    <row r="65" spans="1:9" x14ac:dyDescent="0.2">
      <c r="A65" s="26" t="s">
        <v>122</v>
      </c>
      <c r="B65" s="28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28">
        <v>0</v>
      </c>
      <c r="I65" s="29">
        <v>0</v>
      </c>
    </row>
    <row r="66" spans="1:9" x14ac:dyDescent="0.2">
      <c r="A66" s="26" t="s">
        <v>123</v>
      </c>
      <c r="B66" s="28">
        <v>536</v>
      </c>
      <c r="C66" s="29">
        <v>1417375</v>
      </c>
      <c r="D66" s="28">
        <v>0</v>
      </c>
      <c r="E66" s="29">
        <v>0</v>
      </c>
      <c r="F66" s="28">
        <v>0</v>
      </c>
      <c r="G66" s="29">
        <v>0</v>
      </c>
      <c r="H66" s="28">
        <v>536</v>
      </c>
      <c r="I66" s="29">
        <v>1417375</v>
      </c>
    </row>
    <row r="67" spans="1:9" x14ac:dyDescent="0.2">
      <c r="A67" s="33" t="s">
        <v>124</v>
      </c>
      <c r="B67" s="34">
        <v>766</v>
      </c>
      <c r="C67" s="35">
        <v>1966088</v>
      </c>
      <c r="D67" s="34">
        <v>0</v>
      </c>
      <c r="E67" s="35">
        <v>0</v>
      </c>
      <c r="F67" s="34">
        <v>0</v>
      </c>
      <c r="G67" s="35">
        <v>0</v>
      </c>
      <c r="H67" s="34">
        <v>766</v>
      </c>
      <c r="I67" s="35">
        <v>1966088</v>
      </c>
    </row>
    <row r="68" spans="1:9" x14ac:dyDescent="0.2">
      <c r="A68" s="26" t="s">
        <v>125</v>
      </c>
      <c r="B68" s="28">
        <v>912</v>
      </c>
      <c r="C68" s="29">
        <v>2513710</v>
      </c>
      <c r="D68" s="28">
        <v>0</v>
      </c>
      <c r="E68" s="29">
        <v>0</v>
      </c>
      <c r="F68" s="28">
        <v>0</v>
      </c>
      <c r="G68" s="29">
        <v>0</v>
      </c>
      <c r="H68" s="28">
        <v>912</v>
      </c>
      <c r="I68" s="29">
        <v>2513710</v>
      </c>
    </row>
    <row r="69" spans="1:9" ht="13.5" thickBot="1" x14ac:dyDescent="0.25">
      <c r="A69" s="36" t="s">
        <v>126</v>
      </c>
      <c r="B69" s="37">
        <v>0</v>
      </c>
      <c r="C69" s="38">
        <v>0</v>
      </c>
      <c r="D69" s="37">
        <v>0</v>
      </c>
      <c r="E69" s="38">
        <v>0</v>
      </c>
      <c r="F69" s="37">
        <v>2376</v>
      </c>
      <c r="G69" s="38">
        <v>5107465</v>
      </c>
      <c r="H69" s="37">
        <v>2376</v>
      </c>
      <c r="I69" s="38">
        <v>5107465</v>
      </c>
    </row>
    <row r="71" spans="1:9" x14ac:dyDescent="0.2">
      <c r="A71" s="27" t="s">
        <v>127</v>
      </c>
      <c r="B71" s="39">
        <v>3391323</v>
      </c>
      <c r="C71" s="40">
        <v>8283387374</v>
      </c>
      <c r="D71" s="39">
        <v>778503</v>
      </c>
      <c r="E71" s="40">
        <v>2049911431</v>
      </c>
      <c r="F71" s="39">
        <v>998153</v>
      </c>
      <c r="G71" s="40">
        <v>2359829177</v>
      </c>
      <c r="H71" s="39">
        <v>5167979</v>
      </c>
      <c r="I71" s="40">
        <v>12693127982</v>
      </c>
    </row>
    <row r="73" spans="1:9" x14ac:dyDescent="0.2">
      <c r="B73" s="41"/>
      <c r="C73" s="42"/>
      <c r="D73" s="41"/>
      <c r="E73" s="42"/>
      <c r="F73" s="41"/>
      <c r="G73" s="42"/>
      <c r="H73" s="41"/>
      <c r="I73" s="42"/>
    </row>
  </sheetData>
  <mergeCells count="6">
    <mergeCell ref="A2:I2"/>
    <mergeCell ref="A3:I3"/>
    <mergeCell ref="B5:C5"/>
    <mergeCell ref="D5:E5"/>
    <mergeCell ref="F5:G5"/>
    <mergeCell ref="H5:I5"/>
  </mergeCells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I73"/>
  <sheetViews>
    <sheetView workbookViewId="0">
      <selection sqref="A1:XFD1048576"/>
    </sheetView>
  </sheetViews>
  <sheetFormatPr defaultRowHeight="12.75" x14ac:dyDescent="0.2"/>
  <cols>
    <col min="1" max="1" width="22.28515625" style="26" customWidth="1"/>
    <col min="2" max="2" width="9.28515625" style="26" bestFit="1" customWidth="1"/>
    <col min="3" max="3" width="13.7109375" style="26" customWidth="1"/>
    <col min="4" max="4" width="9.28515625" style="26" bestFit="1" customWidth="1"/>
    <col min="5" max="5" width="13.7109375" style="26" customWidth="1"/>
    <col min="6" max="6" width="9.28515625" style="26" bestFit="1" customWidth="1"/>
    <col min="7" max="7" width="13.7109375" style="26" customWidth="1"/>
    <col min="8" max="8" width="9.28515625" style="26" bestFit="1" customWidth="1"/>
    <col min="9" max="9" width="14.7109375" style="26" customWidth="1"/>
  </cols>
  <sheetData>
    <row r="1" spans="1:9" x14ac:dyDescent="0.2">
      <c r="A1" s="5" t="s">
        <v>56</v>
      </c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</row>
    <row r="3" spans="1:9" x14ac:dyDescent="0.2">
      <c r="A3" s="219" t="s">
        <v>215</v>
      </c>
      <c r="B3" s="219"/>
      <c r="C3" s="219"/>
      <c r="D3" s="219"/>
      <c r="E3" s="219"/>
      <c r="F3" s="219"/>
      <c r="G3" s="219"/>
      <c r="H3" s="219"/>
      <c r="I3" s="219"/>
    </row>
    <row r="5" spans="1:9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62</v>
      </c>
      <c r="I5" s="218"/>
    </row>
    <row r="6" spans="1:9" x14ac:dyDescent="0.2">
      <c r="B6" s="27" t="s">
        <v>63</v>
      </c>
      <c r="C6" s="27" t="s">
        <v>64</v>
      </c>
      <c r="D6" s="27" t="s">
        <v>63</v>
      </c>
      <c r="E6" s="27" t="s">
        <v>64</v>
      </c>
      <c r="F6" s="27" t="s">
        <v>63</v>
      </c>
      <c r="G6" s="27" t="s">
        <v>64</v>
      </c>
      <c r="H6" s="27" t="s">
        <v>63</v>
      </c>
      <c r="I6" s="27" t="s">
        <v>64</v>
      </c>
    </row>
    <row r="8" spans="1:9" x14ac:dyDescent="0.2">
      <c r="A8" s="54" t="s">
        <v>65</v>
      </c>
      <c r="B8" s="55">
        <v>72386</v>
      </c>
      <c r="C8" s="56">
        <v>186727758</v>
      </c>
      <c r="D8" s="55">
        <v>9140</v>
      </c>
      <c r="E8" s="56">
        <v>26119218</v>
      </c>
      <c r="F8" s="55">
        <v>11269</v>
      </c>
      <c r="G8" s="56">
        <v>26936297</v>
      </c>
      <c r="H8" s="55">
        <f t="shared" ref="H8:H39" si="0">B8+D8+F8</f>
        <v>92795</v>
      </c>
      <c r="I8" s="56">
        <f t="shared" ref="I8:I39" si="1">C8+E8+G8</f>
        <v>239783273</v>
      </c>
    </row>
    <row r="9" spans="1:9" x14ac:dyDescent="0.2">
      <c r="A9" s="54" t="s">
        <v>66</v>
      </c>
      <c r="B9" s="55">
        <v>4002</v>
      </c>
      <c r="C9" s="56">
        <v>9172058</v>
      </c>
      <c r="D9" s="55">
        <v>200</v>
      </c>
      <c r="E9" s="56">
        <v>497215</v>
      </c>
      <c r="F9" s="55">
        <v>534</v>
      </c>
      <c r="G9" s="56">
        <v>1128037</v>
      </c>
      <c r="H9" s="55">
        <f t="shared" si="0"/>
        <v>4736</v>
      </c>
      <c r="I9" s="56">
        <f t="shared" si="1"/>
        <v>10797310</v>
      </c>
    </row>
    <row r="10" spans="1:9" x14ac:dyDescent="0.2">
      <c r="A10" s="54" t="s">
        <v>67</v>
      </c>
      <c r="B10" s="55">
        <v>62120</v>
      </c>
      <c r="C10" s="56">
        <v>146653912</v>
      </c>
      <c r="D10" s="55">
        <v>2142</v>
      </c>
      <c r="E10" s="56">
        <v>5790987</v>
      </c>
      <c r="F10" s="55">
        <v>156582</v>
      </c>
      <c r="G10" s="56">
        <v>362891399</v>
      </c>
      <c r="H10" s="55">
        <f t="shared" si="0"/>
        <v>220844</v>
      </c>
      <c r="I10" s="56">
        <f t="shared" si="1"/>
        <v>515336298</v>
      </c>
    </row>
    <row r="11" spans="1:9" x14ac:dyDescent="0.2">
      <c r="A11" s="54" t="s">
        <v>68</v>
      </c>
      <c r="B11" s="55">
        <v>49741</v>
      </c>
      <c r="C11" s="56">
        <v>129382802</v>
      </c>
      <c r="D11" s="55">
        <v>4017</v>
      </c>
      <c r="E11" s="56">
        <v>10926213</v>
      </c>
      <c r="F11" s="55">
        <v>1918</v>
      </c>
      <c r="G11" s="56">
        <v>4639327</v>
      </c>
      <c r="H11" s="55">
        <f t="shared" si="0"/>
        <v>55676</v>
      </c>
      <c r="I11" s="56">
        <f t="shared" si="1"/>
        <v>144948342</v>
      </c>
    </row>
    <row r="12" spans="1:9" x14ac:dyDescent="0.2">
      <c r="A12" s="54" t="s">
        <v>69</v>
      </c>
      <c r="B12" s="55">
        <v>407204</v>
      </c>
      <c r="C12" s="56">
        <v>1053451340</v>
      </c>
      <c r="D12" s="55">
        <v>41714</v>
      </c>
      <c r="E12" s="56">
        <v>109253140</v>
      </c>
      <c r="F12" s="55">
        <v>97017</v>
      </c>
      <c r="G12" s="56">
        <v>243988720</v>
      </c>
      <c r="H12" s="55">
        <f t="shared" si="0"/>
        <v>545935</v>
      </c>
      <c r="I12" s="56">
        <f t="shared" si="1"/>
        <v>1406693200</v>
      </c>
    </row>
    <row r="13" spans="1:9" x14ac:dyDescent="0.2">
      <c r="A13" s="57" t="s">
        <v>70</v>
      </c>
      <c r="B13" s="58">
        <v>46515</v>
      </c>
      <c r="C13" s="59">
        <v>113081220</v>
      </c>
      <c r="D13" s="58">
        <v>3244</v>
      </c>
      <c r="E13" s="59">
        <v>7745192</v>
      </c>
      <c r="F13" s="58">
        <v>30389</v>
      </c>
      <c r="G13" s="59">
        <v>63462446</v>
      </c>
      <c r="H13" s="58">
        <f t="shared" si="0"/>
        <v>80148</v>
      </c>
      <c r="I13" s="59">
        <f t="shared" si="1"/>
        <v>184288858</v>
      </c>
    </row>
    <row r="14" spans="1:9" x14ac:dyDescent="0.2">
      <c r="A14" s="54" t="s">
        <v>71</v>
      </c>
      <c r="B14" s="55">
        <v>20863</v>
      </c>
      <c r="C14" s="56">
        <v>46483053</v>
      </c>
      <c r="D14" s="55">
        <v>7217</v>
      </c>
      <c r="E14" s="56">
        <v>17892641</v>
      </c>
      <c r="F14" s="55">
        <v>10474</v>
      </c>
      <c r="G14" s="56">
        <v>22733162</v>
      </c>
      <c r="H14" s="55">
        <f t="shared" si="0"/>
        <v>38554</v>
      </c>
      <c r="I14" s="56">
        <f t="shared" si="1"/>
        <v>87108856</v>
      </c>
    </row>
    <row r="15" spans="1:9" x14ac:dyDescent="0.2">
      <c r="A15" s="54" t="s">
        <v>72</v>
      </c>
      <c r="B15" s="55">
        <v>6411</v>
      </c>
      <c r="C15" s="56">
        <v>14341416</v>
      </c>
      <c r="D15" s="55">
        <v>1838</v>
      </c>
      <c r="E15" s="56">
        <v>4441864</v>
      </c>
      <c r="F15" s="55">
        <v>680</v>
      </c>
      <c r="G15" s="56">
        <v>1605552</v>
      </c>
      <c r="H15" s="55">
        <f t="shared" si="0"/>
        <v>8929</v>
      </c>
      <c r="I15" s="56">
        <f t="shared" si="1"/>
        <v>20388832</v>
      </c>
    </row>
    <row r="16" spans="1:9" x14ac:dyDescent="0.2">
      <c r="A16" s="54" t="s">
        <v>73</v>
      </c>
      <c r="B16" s="55">
        <v>1817</v>
      </c>
      <c r="C16" s="56">
        <v>4325717</v>
      </c>
      <c r="D16" s="55">
        <v>6399</v>
      </c>
      <c r="E16" s="56">
        <v>17232407</v>
      </c>
      <c r="F16" s="55">
        <v>11694</v>
      </c>
      <c r="G16" s="56">
        <v>25751634</v>
      </c>
      <c r="H16" s="55">
        <f t="shared" si="0"/>
        <v>19910</v>
      </c>
      <c r="I16" s="56">
        <f t="shared" si="1"/>
        <v>47309758</v>
      </c>
    </row>
    <row r="17" spans="1:9" x14ac:dyDescent="0.2">
      <c r="A17" s="54" t="s">
        <v>74</v>
      </c>
      <c r="B17" s="55">
        <v>173934</v>
      </c>
      <c r="C17" s="56">
        <v>417442974</v>
      </c>
      <c r="D17" s="55">
        <v>30719</v>
      </c>
      <c r="E17" s="56">
        <v>79426313</v>
      </c>
      <c r="F17" s="55">
        <v>80132</v>
      </c>
      <c r="G17" s="56">
        <v>183990466</v>
      </c>
      <c r="H17" s="55">
        <f t="shared" si="0"/>
        <v>284785</v>
      </c>
      <c r="I17" s="56">
        <f t="shared" si="1"/>
        <v>680859753</v>
      </c>
    </row>
    <row r="18" spans="1:9" x14ac:dyDescent="0.2">
      <c r="A18" s="54" t="s">
        <v>75</v>
      </c>
      <c r="B18" s="55">
        <v>114968</v>
      </c>
      <c r="C18" s="56">
        <v>241731951</v>
      </c>
      <c r="D18" s="55">
        <v>15108</v>
      </c>
      <c r="E18" s="56">
        <v>40766201</v>
      </c>
      <c r="F18" s="55">
        <v>42784</v>
      </c>
      <c r="G18" s="56">
        <v>97146203</v>
      </c>
      <c r="H18" s="55">
        <f t="shared" si="0"/>
        <v>172860</v>
      </c>
      <c r="I18" s="56">
        <f t="shared" si="1"/>
        <v>379644355</v>
      </c>
    </row>
    <row r="19" spans="1:9" x14ac:dyDescent="0.2">
      <c r="A19" s="57" t="s">
        <v>76</v>
      </c>
      <c r="B19" s="58">
        <v>7646</v>
      </c>
      <c r="C19" s="59">
        <v>19394619</v>
      </c>
      <c r="D19" s="58">
        <v>2283</v>
      </c>
      <c r="E19" s="59">
        <v>6101839</v>
      </c>
      <c r="F19" s="58">
        <v>391</v>
      </c>
      <c r="G19" s="59">
        <v>1062208</v>
      </c>
      <c r="H19" s="58">
        <f t="shared" si="0"/>
        <v>10320</v>
      </c>
      <c r="I19" s="59">
        <f t="shared" si="1"/>
        <v>26558666</v>
      </c>
    </row>
    <row r="20" spans="1:9" x14ac:dyDescent="0.2">
      <c r="A20" s="54" t="s">
        <v>77</v>
      </c>
      <c r="B20" s="55">
        <v>18256</v>
      </c>
      <c r="C20" s="56">
        <v>46468609</v>
      </c>
      <c r="D20" s="55">
        <v>7645</v>
      </c>
      <c r="E20" s="56">
        <v>21173235</v>
      </c>
      <c r="F20" s="55">
        <v>2864</v>
      </c>
      <c r="G20" s="56">
        <v>7121482</v>
      </c>
      <c r="H20" s="55">
        <f t="shared" si="0"/>
        <v>28765</v>
      </c>
      <c r="I20" s="56">
        <f t="shared" si="1"/>
        <v>74763326</v>
      </c>
    </row>
    <row r="21" spans="1:9" x14ac:dyDescent="0.2">
      <c r="A21" s="54" t="s">
        <v>78</v>
      </c>
      <c r="B21" s="55">
        <v>117554</v>
      </c>
      <c r="C21" s="56">
        <v>276253339</v>
      </c>
      <c r="D21" s="55">
        <v>34838</v>
      </c>
      <c r="E21" s="56">
        <v>90788510</v>
      </c>
      <c r="F21" s="55">
        <v>49076</v>
      </c>
      <c r="G21" s="56">
        <v>111962723</v>
      </c>
      <c r="H21" s="55">
        <f t="shared" si="0"/>
        <v>201468</v>
      </c>
      <c r="I21" s="56">
        <f t="shared" si="1"/>
        <v>479004572</v>
      </c>
    </row>
    <row r="22" spans="1:9" x14ac:dyDescent="0.2">
      <c r="A22" s="54" t="s">
        <v>79</v>
      </c>
      <c r="B22" s="55">
        <v>71865</v>
      </c>
      <c r="C22" s="56">
        <v>167516165</v>
      </c>
      <c r="D22" s="55">
        <v>15144</v>
      </c>
      <c r="E22" s="56">
        <v>36784777</v>
      </c>
      <c r="F22" s="55">
        <v>21139</v>
      </c>
      <c r="G22" s="56">
        <v>50296988</v>
      </c>
      <c r="H22" s="55">
        <f t="shared" si="0"/>
        <v>108148</v>
      </c>
      <c r="I22" s="56">
        <f t="shared" si="1"/>
        <v>254597930</v>
      </c>
    </row>
    <row r="23" spans="1:9" x14ac:dyDescent="0.2">
      <c r="A23" s="54" t="s">
        <v>80</v>
      </c>
      <c r="B23" s="55">
        <v>36088</v>
      </c>
      <c r="C23" s="56">
        <v>86793601</v>
      </c>
      <c r="D23" s="55">
        <v>12778</v>
      </c>
      <c r="E23" s="56">
        <v>31838393</v>
      </c>
      <c r="F23" s="55">
        <v>34557</v>
      </c>
      <c r="G23" s="56">
        <v>74727105</v>
      </c>
      <c r="H23" s="55">
        <f t="shared" si="0"/>
        <v>83423</v>
      </c>
      <c r="I23" s="56">
        <f t="shared" si="1"/>
        <v>193359099</v>
      </c>
    </row>
    <row r="24" spans="1:9" x14ac:dyDescent="0.2">
      <c r="A24" s="54" t="s">
        <v>81</v>
      </c>
      <c r="B24" s="55">
        <v>36733</v>
      </c>
      <c r="C24" s="56">
        <v>88489700</v>
      </c>
      <c r="D24" s="55">
        <v>7928</v>
      </c>
      <c r="E24" s="56">
        <v>18976572</v>
      </c>
      <c r="F24" s="55">
        <v>3607</v>
      </c>
      <c r="G24" s="56">
        <v>8833779</v>
      </c>
      <c r="H24" s="55">
        <f t="shared" si="0"/>
        <v>48268</v>
      </c>
      <c r="I24" s="56">
        <f t="shared" si="1"/>
        <v>116300051</v>
      </c>
    </row>
    <row r="25" spans="1:9" x14ac:dyDescent="0.2">
      <c r="A25" s="57" t="s">
        <v>82</v>
      </c>
      <c r="B25" s="58">
        <v>57068</v>
      </c>
      <c r="C25" s="59">
        <v>144629672</v>
      </c>
      <c r="D25" s="58">
        <v>9235</v>
      </c>
      <c r="E25" s="59">
        <v>24910756</v>
      </c>
      <c r="F25" s="58">
        <v>14302</v>
      </c>
      <c r="G25" s="59">
        <v>34472806</v>
      </c>
      <c r="H25" s="58">
        <f t="shared" si="0"/>
        <v>80605</v>
      </c>
      <c r="I25" s="59">
        <f t="shared" si="1"/>
        <v>204013234</v>
      </c>
    </row>
    <row r="26" spans="1:9" x14ac:dyDescent="0.2">
      <c r="A26" s="54" t="s">
        <v>83</v>
      </c>
      <c r="B26" s="55">
        <v>64350</v>
      </c>
      <c r="C26" s="56">
        <v>174005691</v>
      </c>
      <c r="D26" s="55">
        <v>5285</v>
      </c>
      <c r="E26" s="56">
        <v>14978865</v>
      </c>
      <c r="F26" s="55">
        <v>11798</v>
      </c>
      <c r="G26" s="56">
        <v>28701701</v>
      </c>
      <c r="H26" s="55">
        <f t="shared" si="0"/>
        <v>81433</v>
      </c>
      <c r="I26" s="56">
        <f t="shared" si="1"/>
        <v>217686257</v>
      </c>
    </row>
    <row r="27" spans="1:9" x14ac:dyDescent="0.2">
      <c r="A27" s="54" t="s">
        <v>84</v>
      </c>
      <c r="B27" s="55">
        <v>13814</v>
      </c>
      <c r="C27" s="56">
        <v>34270252</v>
      </c>
      <c r="D27" s="55">
        <v>2707</v>
      </c>
      <c r="E27" s="56">
        <v>7207719</v>
      </c>
      <c r="F27" s="55">
        <v>2378</v>
      </c>
      <c r="G27" s="56">
        <v>5295052</v>
      </c>
      <c r="H27" s="55">
        <f t="shared" si="0"/>
        <v>18899</v>
      </c>
      <c r="I27" s="56">
        <f t="shared" si="1"/>
        <v>46773023</v>
      </c>
    </row>
    <row r="28" spans="1:9" x14ac:dyDescent="0.2">
      <c r="A28" s="54" t="s">
        <v>85</v>
      </c>
      <c r="B28" s="55">
        <v>51870</v>
      </c>
      <c r="C28" s="56">
        <v>120253130</v>
      </c>
      <c r="D28" s="55">
        <v>4795</v>
      </c>
      <c r="E28" s="56">
        <v>12702422</v>
      </c>
      <c r="F28" s="55">
        <v>9508</v>
      </c>
      <c r="G28" s="56">
        <v>21648585</v>
      </c>
      <c r="H28" s="55">
        <f t="shared" si="0"/>
        <v>66173</v>
      </c>
      <c r="I28" s="56">
        <f t="shared" si="1"/>
        <v>154604137</v>
      </c>
    </row>
    <row r="29" spans="1:9" x14ac:dyDescent="0.2">
      <c r="A29" s="54" t="s">
        <v>86</v>
      </c>
      <c r="B29" s="55">
        <v>42417</v>
      </c>
      <c r="C29" s="56">
        <v>98793139</v>
      </c>
      <c r="D29" s="55">
        <v>25974</v>
      </c>
      <c r="E29" s="56">
        <v>67898319</v>
      </c>
      <c r="F29" s="55">
        <v>8137</v>
      </c>
      <c r="G29" s="56">
        <v>18592820</v>
      </c>
      <c r="H29" s="55">
        <f t="shared" si="0"/>
        <v>76528</v>
      </c>
      <c r="I29" s="56">
        <f t="shared" si="1"/>
        <v>185284278</v>
      </c>
    </row>
    <row r="30" spans="1:9" x14ac:dyDescent="0.2">
      <c r="A30" s="54" t="s">
        <v>87</v>
      </c>
      <c r="B30" s="55">
        <v>122424</v>
      </c>
      <c r="C30" s="56">
        <v>286225004</v>
      </c>
      <c r="D30" s="55">
        <v>40851</v>
      </c>
      <c r="E30" s="56">
        <v>90302100</v>
      </c>
      <c r="F30" s="55">
        <v>18492</v>
      </c>
      <c r="G30" s="56">
        <v>42966146</v>
      </c>
      <c r="H30" s="55">
        <f t="shared" si="0"/>
        <v>181767</v>
      </c>
      <c r="I30" s="56">
        <f t="shared" si="1"/>
        <v>419493250</v>
      </c>
    </row>
    <row r="31" spans="1:9" x14ac:dyDescent="0.2">
      <c r="A31" s="57" t="s">
        <v>88</v>
      </c>
      <c r="B31" s="58">
        <v>55126</v>
      </c>
      <c r="C31" s="59">
        <v>129209196</v>
      </c>
      <c r="D31" s="58">
        <v>10644</v>
      </c>
      <c r="E31" s="59">
        <v>25927632</v>
      </c>
      <c r="F31" s="58">
        <v>10767</v>
      </c>
      <c r="G31" s="59">
        <v>21712950</v>
      </c>
      <c r="H31" s="58">
        <f t="shared" si="0"/>
        <v>76537</v>
      </c>
      <c r="I31" s="59">
        <f t="shared" si="1"/>
        <v>176849778</v>
      </c>
    </row>
    <row r="32" spans="1:9" x14ac:dyDescent="0.2">
      <c r="A32" s="54" t="s">
        <v>89</v>
      </c>
      <c r="B32" s="55">
        <v>65403</v>
      </c>
      <c r="C32" s="56">
        <v>182481610</v>
      </c>
      <c r="D32" s="55">
        <v>4926</v>
      </c>
      <c r="E32" s="56">
        <v>13646266</v>
      </c>
      <c r="F32" s="55">
        <v>1469</v>
      </c>
      <c r="G32" s="56">
        <v>3704778</v>
      </c>
      <c r="H32" s="55">
        <f t="shared" si="0"/>
        <v>71798</v>
      </c>
      <c r="I32" s="56">
        <f t="shared" si="1"/>
        <v>199832654</v>
      </c>
    </row>
    <row r="33" spans="1:9" x14ac:dyDescent="0.2">
      <c r="A33" s="54" t="s">
        <v>90</v>
      </c>
      <c r="B33" s="55">
        <v>58603</v>
      </c>
      <c r="C33" s="56">
        <v>140305103</v>
      </c>
      <c r="D33" s="55">
        <v>24163</v>
      </c>
      <c r="E33" s="56">
        <v>57306292</v>
      </c>
      <c r="F33" s="55">
        <v>20004</v>
      </c>
      <c r="G33" s="56">
        <v>50910244</v>
      </c>
      <c r="H33" s="55">
        <f t="shared" si="0"/>
        <v>102770</v>
      </c>
      <c r="I33" s="56">
        <f t="shared" si="1"/>
        <v>248521639</v>
      </c>
    </row>
    <row r="34" spans="1:9" x14ac:dyDescent="0.2">
      <c r="A34" s="54" t="s">
        <v>91</v>
      </c>
      <c r="B34" s="55">
        <v>14268</v>
      </c>
      <c r="C34" s="56">
        <v>37300338</v>
      </c>
      <c r="D34" s="55">
        <v>905</v>
      </c>
      <c r="E34" s="56">
        <v>2379987</v>
      </c>
      <c r="F34" s="55">
        <v>197</v>
      </c>
      <c r="G34" s="56">
        <v>508430</v>
      </c>
      <c r="H34" s="55">
        <f t="shared" si="0"/>
        <v>15370</v>
      </c>
      <c r="I34" s="56">
        <f t="shared" si="1"/>
        <v>40188755</v>
      </c>
    </row>
    <row r="35" spans="1:9" x14ac:dyDescent="0.2">
      <c r="A35" s="54" t="s">
        <v>92</v>
      </c>
      <c r="B35" s="55">
        <v>19268</v>
      </c>
      <c r="C35" s="56">
        <v>42346182</v>
      </c>
      <c r="D35" s="55">
        <v>5497</v>
      </c>
      <c r="E35" s="56">
        <v>13480816</v>
      </c>
      <c r="F35" s="55">
        <v>1489</v>
      </c>
      <c r="G35" s="56">
        <v>4007211</v>
      </c>
      <c r="H35" s="55">
        <f t="shared" si="0"/>
        <v>26254</v>
      </c>
      <c r="I35" s="56">
        <f t="shared" si="1"/>
        <v>59834209</v>
      </c>
    </row>
    <row r="36" spans="1:9" x14ac:dyDescent="0.2">
      <c r="A36" s="54" t="s">
        <v>93</v>
      </c>
      <c r="B36" s="55">
        <v>12336</v>
      </c>
      <c r="C36" s="56">
        <v>28543589</v>
      </c>
      <c r="D36" s="55">
        <v>175</v>
      </c>
      <c r="E36" s="56">
        <v>451429</v>
      </c>
      <c r="F36" s="55">
        <v>2912</v>
      </c>
      <c r="G36" s="56">
        <v>6689651</v>
      </c>
      <c r="H36" s="55">
        <f t="shared" si="0"/>
        <v>15423</v>
      </c>
      <c r="I36" s="56">
        <f t="shared" si="1"/>
        <v>35684669</v>
      </c>
    </row>
    <row r="37" spans="1:9" x14ac:dyDescent="0.2">
      <c r="A37" s="57" t="s">
        <v>94</v>
      </c>
      <c r="B37" s="58">
        <v>6272</v>
      </c>
      <c r="C37" s="59">
        <v>14453685</v>
      </c>
      <c r="D37" s="58">
        <v>3228</v>
      </c>
      <c r="E37" s="59">
        <v>7559576</v>
      </c>
      <c r="F37" s="58">
        <v>3175</v>
      </c>
      <c r="G37" s="59">
        <v>7282772</v>
      </c>
      <c r="H37" s="58">
        <f t="shared" si="0"/>
        <v>12675</v>
      </c>
      <c r="I37" s="59">
        <f t="shared" si="1"/>
        <v>29296033</v>
      </c>
    </row>
    <row r="38" spans="1:9" x14ac:dyDescent="0.2">
      <c r="A38" s="54" t="s">
        <v>95</v>
      </c>
      <c r="B38" s="55">
        <v>70280</v>
      </c>
      <c r="C38" s="56">
        <v>178104003</v>
      </c>
      <c r="D38" s="55">
        <v>11587</v>
      </c>
      <c r="E38" s="56">
        <v>32400794</v>
      </c>
      <c r="F38" s="55">
        <v>19292</v>
      </c>
      <c r="G38" s="56">
        <v>45766300</v>
      </c>
      <c r="H38" s="55">
        <f t="shared" si="0"/>
        <v>101159</v>
      </c>
      <c r="I38" s="56">
        <f t="shared" si="1"/>
        <v>256271097</v>
      </c>
    </row>
    <row r="39" spans="1:9" x14ac:dyDescent="0.2">
      <c r="A39" s="54" t="s">
        <v>96</v>
      </c>
      <c r="B39" s="55">
        <v>36618</v>
      </c>
      <c r="C39" s="56">
        <v>91025385</v>
      </c>
      <c r="D39" s="55">
        <v>701</v>
      </c>
      <c r="E39" s="56">
        <v>1867770</v>
      </c>
      <c r="F39" s="55">
        <v>1312</v>
      </c>
      <c r="G39" s="56">
        <v>3109000</v>
      </c>
      <c r="H39" s="55">
        <f t="shared" si="0"/>
        <v>38631</v>
      </c>
      <c r="I39" s="56">
        <f t="shared" si="1"/>
        <v>96002155</v>
      </c>
    </row>
    <row r="40" spans="1:9" x14ac:dyDescent="0.2">
      <c r="A40" s="54" t="s">
        <v>97</v>
      </c>
      <c r="B40" s="55">
        <v>206239</v>
      </c>
      <c r="C40" s="56">
        <v>540282427</v>
      </c>
      <c r="D40" s="55">
        <v>89485</v>
      </c>
      <c r="E40" s="56">
        <v>249723844</v>
      </c>
      <c r="F40" s="55">
        <v>63340</v>
      </c>
      <c r="G40" s="56">
        <v>165241642</v>
      </c>
      <c r="H40" s="55">
        <f t="shared" ref="H40:H69" si="2">B40+D40+F40</f>
        <v>359064</v>
      </c>
      <c r="I40" s="56">
        <f t="shared" ref="I40:I69" si="3">C40+E40+G40</f>
        <v>955247913</v>
      </c>
    </row>
    <row r="41" spans="1:9" x14ac:dyDescent="0.2">
      <c r="A41" s="54" t="s">
        <v>98</v>
      </c>
      <c r="B41" s="55">
        <v>116779</v>
      </c>
      <c r="C41" s="56">
        <v>296298955</v>
      </c>
      <c r="D41" s="55">
        <v>20088</v>
      </c>
      <c r="E41" s="56">
        <v>54523013</v>
      </c>
      <c r="F41" s="55">
        <v>3806</v>
      </c>
      <c r="G41" s="56">
        <v>8866043</v>
      </c>
      <c r="H41" s="55">
        <f t="shared" si="2"/>
        <v>140673</v>
      </c>
      <c r="I41" s="56">
        <f t="shared" si="3"/>
        <v>359688011</v>
      </c>
    </row>
    <row r="42" spans="1:9" x14ac:dyDescent="0.2">
      <c r="A42" s="54" t="s">
        <v>99</v>
      </c>
      <c r="B42" s="55">
        <v>9359</v>
      </c>
      <c r="C42" s="56">
        <v>23591686</v>
      </c>
      <c r="D42" s="55">
        <v>1996</v>
      </c>
      <c r="E42" s="56">
        <v>5381535</v>
      </c>
      <c r="F42" s="55">
        <v>1083</v>
      </c>
      <c r="G42" s="56">
        <v>2227911</v>
      </c>
      <c r="H42" s="55">
        <f t="shared" si="2"/>
        <v>12438</v>
      </c>
      <c r="I42" s="56">
        <f t="shared" si="3"/>
        <v>31201132</v>
      </c>
    </row>
    <row r="43" spans="1:9" x14ac:dyDescent="0.2">
      <c r="A43" s="57" t="s">
        <v>100</v>
      </c>
      <c r="B43" s="58">
        <v>136674</v>
      </c>
      <c r="C43" s="59">
        <v>322742554</v>
      </c>
      <c r="D43" s="58">
        <v>28136</v>
      </c>
      <c r="E43" s="59">
        <v>71179567</v>
      </c>
      <c r="F43" s="58">
        <v>33233</v>
      </c>
      <c r="G43" s="59">
        <v>79549306</v>
      </c>
      <c r="H43" s="58">
        <f t="shared" si="2"/>
        <v>198043</v>
      </c>
      <c r="I43" s="59">
        <f t="shared" si="3"/>
        <v>473471427</v>
      </c>
    </row>
    <row r="44" spans="1:9" x14ac:dyDescent="0.2">
      <c r="A44" s="54" t="s">
        <v>101</v>
      </c>
      <c r="B44" s="55">
        <v>56243</v>
      </c>
      <c r="C44" s="56">
        <v>139878160</v>
      </c>
      <c r="D44" s="55">
        <v>5376</v>
      </c>
      <c r="E44" s="56">
        <v>14205881</v>
      </c>
      <c r="F44" s="55">
        <v>7226</v>
      </c>
      <c r="G44" s="56">
        <v>18611531</v>
      </c>
      <c r="H44" s="55">
        <f t="shared" si="2"/>
        <v>68845</v>
      </c>
      <c r="I44" s="56">
        <f t="shared" si="3"/>
        <v>172695572</v>
      </c>
    </row>
    <row r="45" spans="1:9" x14ac:dyDescent="0.2">
      <c r="A45" s="54" t="s">
        <v>102</v>
      </c>
      <c r="B45" s="55">
        <v>43735</v>
      </c>
      <c r="C45" s="56">
        <v>106940958</v>
      </c>
      <c r="D45" s="55">
        <v>4479</v>
      </c>
      <c r="E45" s="56">
        <v>11651311</v>
      </c>
      <c r="F45" s="55">
        <v>10066</v>
      </c>
      <c r="G45" s="56">
        <v>23813379</v>
      </c>
      <c r="H45" s="55">
        <f t="shared" si="2"/>
        <v>58280</v>
      </c>
      <c r="I45" s="56">
        <f t="shared" si="3"/>
        <v>142405648</v>
      </c>
    </row>
    <row r="46" spans="1:9" x14ac:dyDescent="0.2">
      <c r="A46" s="54" t="s">
        <v>103</v>
      </c>
      <c r="B46" s="55">
        <v>90604</v>
      </c>
      <c r="C46" s="56">
        <v>219151529</v>
      </c>
      <c r="D46" s="55">
        <v>48687</v>
      </c>
      <c r="E46" s="56">
        <v>125967580</v>
      </c>
      <c r="F46" s="55">
        <v>45526</v>
      </c>
      <c r="G46" s="56">
        <v>105644626</v>
      </c>
      <c r="H46" s="55">
        <f t="shared" si="2"/>
        <v>184817</v>
      </c>
      <c r="I46" s="56">
        <f t="shared" si="3"/>
        <v>450763735</v>
      </c>
    </row>
    <row r="47" spans="1:9" x14ac:dyDescent="0.2">
      <c r="A47" s="54" t="s">
        <v>104</v>
      </c>
      <c r="B47" s="55">
        <v>37995</v>
      </c>
      <c r="C47" s="56">
        <v>121109773</v>
      </c>
      <c r="D47" s="55">
        <v>103398</v>
      </c>
      <c r="E47" s="56">
        <v>314933239</v>
      </c>
      <c r="F47" s="55">
        <v>59211</v>
      </c>
      <c r="G47" s="56">
        <v>165440907</v>
      </c>
      <c r="H47" s="55">
        <f t="shared" si="2"/>
        <v>200604</v>
      </c>
      <c r="I47" s="56">
        <f t="shared" si="3"/>
        <v>601483919</v>
      </c>
    </row>
    <row r="48" spans="1:9" x14ac:dyDescent="0.2">
      <c r="A48" s="54" t="s">
        <v>105</v>
      </c>
      <c r="B48" s="55">
        <v>8172</v>
      </c>
      <c r="C48" s="56">
        <v>18367993</v>
      </c>
      <c r="D48" s="55">
        <v>8541</v>
      </c>
      <c r="E48" s="56">
        <v>22205841</v>
      </c>
      <c r="F48" s="55">
        <v>4211</v>
      </c>
      <c r="G48" s="56">
        <v>9124762</v>
      </c>
      <c r="H48" s="55">
        <f t="shared" si="2"/>
        <v>20924</v>
      </c>
      <c r="I48" s="56">
        <f t="shared" si="3"/>
        <v>49698596</v>
      </c>
    </row>
    <row r="49" spans="1:9" x14ac:dyDescent="0.2">
      <c r="A49" s="57" t="s">
        <v>106</v>
      </c>
      <c r="B49" s="58">
        <v>57647</v>
      </c>
      <c r="C49" s="59">
        <v>138324138</v>
      </c>
      <c r="D49" s="58">
        <v>12652</v>
      </c>
      <c r="E49" s="59">
        <v>35257228</v>
      </c>
      <c r="F49" s="58">
        <v>1993</v>
      </c>
      <c r="G49" s="59">
        <v>4589096</v>
      </c>
      <c r="H49" s="58">
        <f t="shared" si="2"/>
        <v>72292</v>
      </c>
      <c r="I49" s="59">
        <f t="shared" si="3"/>
        <v>178170462</v>
      </c>
    </row>
    <row r="50" spans="1:9" x14ac:dyDescent="0.2">
      <c r="A50" s="54" t="s">
        <v>107</v>
      </c>
      <c r="B50" s="55">
        <v>10763</v>
      </c>
      <c r="C50" s="56">
        <v>27017489</v>
      </c>
      <c r="D50" s="55">
        <v>2299</v>
      </c>
      <c r="E50" s="56">
        <v>5591127</v>
      </c>
      <c r="F50" s="55">
        <v>3178</v>
      </c>
      <c r="G50" s="56">
        <v>6267349</v>
      </c>
      <c r="H50" s="55">
        <f t="shared" si="2"/>
        <v>16240</v>
      </c>
      <c r="I50" s="56">
        <f t="shared" si="3"/>
        <v>38875965</v>
      </c>
    </row>
    <row r="51" spans="1:9" x14ac:dyDescent="0.2">
      <c r="A51" s="54" t="s">
        <v>108</v>
      </c>
      <c r="B51" s="55">
        <v>69262</v>
      </c>
      <c r="C51" s="56">
        <v>170621727</v>
      </c>
      <c r="D51" s="55">
        <v>15733</v>
      </c>
      <c r="E51" s="56">
        <v>42572956</v>
      </c>
      <c r="F51" s="55">
        <v>18548</v>
      </c>
      <c r="G51" s="56">
        <v>43721137</v>
      </c>
      <c r="H51" s="55">
        <f t="shared" si="2"/>
        <v>103543</v>
      </c>
      <c r="I51" s="56">
        <f t="shared" si="3"/>
        <v>256915820</v>
      </c>
    </row>
    <row r="52" spans="1:9" x14ac:dyDescent="0.2">
      <c r="A52" s="54" t="s">
        <v>109</v>
      </c>
      <c r="B52" s="55">
        <v>311232</v>
      </c>
      <c r="C52" s="56">
        <v>784771171</v>
      </c>
      <c r="D52" s="55">
        <v>26320</v>
      </c>
      <c r="E52" s="56">
        <v>69394676</v>
      </c>
      <c r="F52" s="55">
        <v>60186</v>
      </c>
      <c r="G52" s="56">
        <v>145047445</v>
      </c>
      <c r="H52" s="55">
        <f t="shared" si="2"/>
        <v>397738</v>
      </c>
      <c r="I52" s="56">
        <f t="shared" si="3"/>
        <v>999213292</v>
      </c>
    </row>
    <row r="53" spans="1:9" x14ac:dyDescent="0.2">
      <c r="A53" s="54" t="s">
        <v>110</v>
      </c>
      <c r="B53" s="55">
        <v>34487</v>
      </c>
      <c r="C53" s="56">
        <v>80236704</v>
      </c>
      <c r="D53" s="55">
        <v>13135</v>
      </c>
      <c r="E53" s="56">
        <v>34323204</v>
      </c>
      <c r="F53" s="55">
        <v>8997</v>
      </c>
      <c r="G53" s="56">
        <v>20413472</v>
      </c>
      <c r="H53" s="55">
        <f t="shared" si="2"/>
        <v>56619</v>
      </c>
      <c r="I53" s="56">
        <f t="shared" si="3"/>
        <v>134973380</v>
      </c>
    </row>
    <row r="54" spans="1:9" x14ac:dyDescent="0.2">
      <c r="A54" s="54" t="s">
        <v>111</v>
      </c>
      <c r="B54" s="55">
        <v>5673</v>
      </c>
      <c r="C54" s="56">
        <v>12831120</v>
      </c>
      <c r="D54" s="55">
        <v>2465</v>
      </c>
      <c r="E54" s="56">
        <v>6517919</v>
      </c>
      <c r="F54" s="55">
        <v>245</v>
      </c>
      <c r="G54" s="56">
        <v>637799</v>
      </c>
      <c r="H54" s="55">
        <f t="shared" si="2"/>
        <v>8383</v>
      </c>
      <c r="I54" s="56">
        <f t="shared" si="3"/>
        <v>19986838</v>
      </c>
    </row>
    <row r="55" spans="1:9" x14ac:dyDescent="0.2">
      <c r="A55" s="57" t="s">
        <v>112</v>
      </c>
      <c r="B55" s="58">
        <v>59361</v>
      </c>
      <c r="C55" s="59">
        <v>140839899</v>
      </c>
      <c r="D55" s="58">
        <v>14525</v>
      </c>
      <c r="E55" s="59">
        <v>37278188</v>
      </c>
      <c r="F55" s="58">
        <v>20392</v>
      </c>
      <c r="G55" s="59">
        <v>51526535</v>
      </c>
      <c r="H55" s="58">
        <f t="shared" si="2"/>
        <v>94278</v>
      </c>
      <c r="I55" s="59">
        <f t="shared" si="3"/>
        <v>229644622</v>
      </c>
    </row>
    <row r="56" spans="1:9" x14ac:dyDescent="0.2">
      <c r="A56" s="54" t="s">
        <v>113</v>
      </c>
      <c r="B56" s="55">
        <v>62911</v>
      </c>
      <c r="C56" s="56">
        <v>152238669</v>
      </c>
      <c r="D56" s="55">
        <v>6704</v>
      </c>
      <c r="E56" s="56">
        <v>17649067</v>
      </c>
      <c r="F56" s="55">
        <v>8317</v>
      </c>
      <c r="G56" s="56">
        <v>18215768</v>
      </c>
      <c r="H56" s="55">
        <f t="shared" si="2"/>
        <v>77932</v>
      </c>
      <c r="I56" s="56">
        <f t="shared" si="3"/>
        <v>188103504</v>
      </c>
    </row>
    <row r="57" spans="1:9" x14ac:dyDescent="0.2">
      <c r="A57" s="54" t="s">
        <v>114</v>
      </c>
      <c r="B57" s="55">
        <v>25910</v>
      </c>
      <c r="C57" s="56">
        <v>69599060</v>
      </c>
      <c r="D57" s="55">
        <v>4337</v>
      </c>
      <c r="E57" s="56">
        <v>11177327</v>
      </c>
      <c r="F57" s="55">
        <v>5070</v>
      </c>
      <c r="G57" s="56">
        <v>12225912</v>
      </c>
      <c r="H57" s="55">
        <f t="shared" si="2"/>
        <v>35317</v>
      </c>
      <c r="I57" s="56">
        <f t="shared" si="3"/>
        <v>93002299</v>
      </c>
    </row>
    <row r="58" spans="1:9" x14ac:dyDescent="0.2">
      <c r="A58" s="54" t="s">
        <v>115</v>
      </c>
      <c r="B58" s="55">
        <v>53458</v>
      </c>
      <c r="C58" s="56">
        <v>125251924</v>
      </c>
      <c r="D58" s="55">
        <v>10852</v>
      </c>
      <c r="E58" s="56">
        <v>25944336</v>
      </c>
      <c r="F58" s="55">
        <v>3564</v>
      </c>
      <c r="G58" s="56">
        <v>8130181</v>
      </c>
      <c r="H58" s="55">
        <f t="shared" si="2"/>
        <v>67874</v>
      </c>
      <c r="I58" s="56">
        <f t="shared" si="3"/>
        <v>159326441</v>
      </c>
    </row>
    <row r="59" spans="1:9" x14ac:dyDescent="0.2">
      <c r="A59" s="54" t="s">
        <v>116</v>
      </c>
      <c r="B59" s="55">
        <v>5697</v>
      </c>
      <c r="C59" s="56">
        <v>14293678</v>
      </c>
      <c r="D59" s="55">
        <v>0</v>
      </c>
      <c r="E59" s="56">
        <v>0</v>
      </c>
      <c r="F59" s="55">
        <v>1641</v>
      </c>
      <c r="G59" s="56">
        <v>3636396</v>
      </c>
      <c r="H59" s="55">
        <f t="shared" si="2"/>
        <v>7338</v>
      </c>
      <c r="I59" s="56">
        <f t="shared" si="3"/>
        <v>17930074</v>
      </c>
    </row>
    <row r="60" spans="1:9" x14ac:dyDescent="0.2">
      <c r="A60" s="54" t="s">
        <v>117</v>
      </c>
      <c r="B60" s="55">
        <v>1360</v>
      </c>
      <c r="C60" s="56">
        <v>3610200</v>
      </c>
      <c r="D60" s="55">
        <v>0</v>
      </c>
      <c r="E60" s="56">
        <v>0</v>
      </c>
      <c r="F60" s="55">
        <v>0</v>
      </c>
      <c r="G60" s="56">
        <v>0</v>
      </c>
      <c r="H60" s="55">
        <f t="shared" si="2"/>
        <v>1360</v>
      </c>
      <c r="I60" s="56">
        <f t="shared" si="3"/>
        <v>3610200</v>
      </c>
    </row>
    <row r="61" spans="1:9" x14ac:dyDescent="0.2">
      <c r="A61" s="57" t="s">
        <v>118</v>
      </c>
      <c r="B61" s="58">
        <v>0</v>
      </c>
      <c r="C61" s="59">
        <v>0</v>
      </c>
      <c r="D61" s="58">
        <v>0</v>
      </c>
      <c r="E61" s="59">
        <v>0</v>
      </c>
      <c r="F61" s="58">
        <v>0</v>
      </c>
      <c r="G61" s="59">
        <v>0</v>
      </c>
      <c r="H61" s="58">
        <f t="shared" si="2"/>
        <v>0</v>
      </c>
      <c r="I61" s="59">
        <f t="shared" si="3"/>
        <v>0</v>
      </c>
    </row>
    <row r="62" spans="1:9" x14ac:dyDescent="0.2">
      <c r="A62" s="54" t="s">
        <v>119</v>
      </c>
      <c r="B62" s="55">
        <v>2509</v>
      </c>
      <c r="C62" s="56">
        <v>7934043</v>
      </c>
      <c r="D62" s="55">
        <v>0</v>
      </c>
      <c r="E62" s="56">
        <v>0</v>
      </c>
      <c r="F62" s="55">
        <v>0</v>
      </c>
      <c r="G62" s="56">
        <v>0</v>
      </c>
      <c r="H62" s="55">
        <f t="shared" si="2"/>
        <v>2509</v>
      </c>
      <c r="I62" s="56">
        <f t="shared" si="3"/>
        <v>7934043</v>
      </c>
    </row>
    <row r="63" spans="1:9" x14ac:dyDescent="0.2">
      <c r="A63" s="54" t="s">
        <v>120</v>
      </c>
      <c r="B63" s="55">
        <v>2576</v>
      </c>
      <c r="C63" s="56">
        <v>6770442</v>
      </c>
      <c r="D63" s="55">
        <v>208</v>
      </c>
      <c r="E63" s="56">
        <v>667698</v>
      </c>
      <c r="F63" s="55">
        <v>0</v>
      </c>
      <c r="G63" s="56">
        <v>0</v>
      </c>
      <c r="H63" s="55">
        <f t="shared" si="2"/>
        <v>2784</v>
      </c>
      <c r="I63" s="56">
        <f t="shared" si="3"/>
        <v>7438140</v>
      </c>
    </row>
    <row r="64" spans="1:9" x14ac:dyDescent="0.2">
      <c r="A64" s="54" t="s">
        <v>121</v>
      </c>
      <c r="B64" s="55">
        <v>770</v>
      </c>
      <c r="C64" s="55">
        <v>2161015</v>
      </c>
      <c r="D64" s="55">
        <v>0</v>
      </c>
      <c r="E64" s="55">
        <v>0</v>
      </c>
      <c r="F64" s="55">
        <v>0</v>
      </c>
      <c r="G64" s="55">
        <v>0</v>
      </c>
      <c r="H64" s="55">
        <f t="shared" si="2"/>
        <v>770</v>
      </c>
      <c r="I64" s="56">
        <f t="shared" si="3"/>
        <v>2161015</v>
      </c>
    </row>
    <row r="65" spans="1:9" x14ac:dyDescent="0.2">
      <c r="A65" s="54" t="s">
        <v>122</v>
      </c>
      <c r="B65" s="55">
        <v>0</v>
      </c>
      <c r="C65" s="56">
        <v>0</v>
      </c>
      <c r="D65" s="55">
        <v>0</v>
      </c>
      <c r="E65" s="56">
        <v>0</v>
      </c>
      <c r="F65" s="55">
        <v>0</v>
      </c>
      <c r="G65" s="56">
        <v>0</v>
      </c>
      <c r="H65" s="55">
        <f t="shared" si="2"/>
        <v>0</v>
      </c>
      <c r="I65" s="56">
        <f t="shared" si="3"/>
        <v>0</v>
      </c>
    </row>
    <row r="66" spans="1:9" x14ac:dyDescent="0.2">
      <c r="A66" s="54" t="s">
        <v>123</v>
      </c>
      <c r="B66" s="55">
        <v>509</v>
      </c>
      <c r="C66" s="56">
        <v>1343887</v>
      </c>
      <c r="D66" s="55">
        <v>0</v>
      </c>
      <c r="E66" s="56">
        <v>0</v>
      </c>
      <c r="F66" s="55">
        <v>0</v>
      </c>
      <c r="G66" s="56">
        <v>0</v>
      </c>
      <c r="H66" s="55">
        <f t="shared" si="2"/>
        <v>509</v>
      </c>
      <c r="I66" s="56">
        <f t="shared" si="3"/>
        <v>1343887</v>
      </c>
    </row>
    <row r="67" spans="1:9" x14ac:dyDescent="0.2">
      <c r="A67" s="60" t="s">
        <v>124</v>
      </c>
      <c r="B67" s="55">
        <v>773</v>
      </c>
      <c r="C67" s="56">
        <v>1997487</v>
      </c>
      <c r="D67" s="55">
        <v>0</v>
      </c>
      <c r="E67" s="56">
        <v>0</v>
      </c>
      <c r="F67" s="55">
        <v>0</v>
      </c>
      <c r="G67" s="56">
        <v>0</v>
      </c>
      <c r="H67" s="55">
        <f t="shared" si="2"/>
        <v>773</v>
      </c>
      <c r="I67" s="56">
        <f t="shared" si="3"/>
        <v>1997487</v>
      </c>
    </row>
    <row r="68" spans="1:9" x14ac:dyDescent="0.2">
      <c r="A68" s="54" t="s">
        <v>125</v>
      </c>
      <c r="B68" s="68">
        <v>931</v>
      </c>
      <c r="C68" s="56">
        <v>2591651</v>
      </c>
      <c r="D68" s="68">
        <v>0</v>
      </c>
      <c r="E68" s="56">
        <v>0</v>
      </c>
      <c r="F68" s="68">
        <v>0</v>
      </c>
      <c r="G68" s="56">
        <v>0</v>
      </c>
      <c r="H68" s="55">
        <f t="shared" si="2"/>
        <v>931</v>
      </c>
      <c r="I68" s="56">
        <f t="shared" si="3"/>
        <v>2591651</v>
      </c>
    </row>
    <row r="69" spans="1:9" ht="13.5" thickBot="1" x14ac:dyDescent="0.25">
      <c r="A69" s="61" t="s">
        <v>126</v>
      </c>
      <c r="B69" s="67">
        <v>0</v>
      </c>
      <c r="C69" s="62">
        <v>0</v>
      </c>
      <c r="D69" s="67">
        <v>0</v>
      </c>
      <c r="E69" s="62">
        <v>0</v>
      </c>
      <c r="F69" s="67">
        <v>2495</v>
      </c>
      <c r="G69" s="62">
        <v>5363537</v>
      </c>
      <c r="H69" s="63">
        <f t="shared" si="2"/>
        <v>2495</v>
      </c>
      <c r="I69" s="62">
        <f t="shared" si="3"/>
        <v>5363537</v>
      </c>
    </row>
    <row r="70" spans="1:9" x14ac:dyDescent="0.2">
      <c r="A70" s="54"/>
      <c r="B70" s="54"/>
      <c r="C70" s="54"/>
      <c r="D70" s="54"/>
      <c r="E70" s="54"/>
      <c r="F70" s="54"/>
      <c r="G70" s="54"/>
      <c r="H70" s="54"/>
      <c r="I70" s="54"/>
    </row>
    <row r="71" spans="1:9" x14ac:dyDescent="0.2">
      <c r="A71" s="64" t="s">
        <v>127</v>
      </c>
      <c r="B71" s="65">
        <f t="shared" ref="B71:I71" si="4">SUM(B8:B70)</f>
        <v>3349849</v>
      </c>
      <c r="C71" s="66">
        <f t="shared" si="4"/>
        <v>8280454552</v>
      </c>
      <c r="D71" s="65">
        <f t="shared" si="4"/>
        <v>772443</v>
      </c>
      <c r="E71" s="66">
        <f t="shared" si="4"/>
        <v>2054920997</v>
      </c>
      <c r="F71" s="65">
        <f t="shared" si="4"/>
        <v>1042667</v>
      </c>
      <c r="G71" s="66">
        <f t="shared" si="4"/>
        <v>2481940708</v>
      </c>
      <c r="H71" s="65">
        <f t="shared" si="4"/>
        <v>5164959</v>
      </c>
      <c r="I71" s="66">
        <f t="shared" si="4"/>
        <v>12817316257</v>
      </c>
    </row>
    <row r="73" spans="1:9" x14ac:dyDescent="0.2">
      <c r="B73" s="41"/>
      <c r="C73" s="42"/>
      <c r="D73" s="41"/>
      <c r="E73" s="42"/>
      <c r="F73" s="41"/>
      <c r="G73" s="42"/>
      <c r="H73" s="41"/>
      <c r="I73" s="42"/>
    </row>
  </sheetData>
  <mergeCells count="6">
    <mergeCell ref="A2:I2"/>
    <mergeCell ref="A3:I3"/>
    <mergeCell ref="B5:C5"/>
    <mergeCell ref="D5:E5"/>
    <mergeCell ref="F5:G5"/>
    <mergeCell ref="H5:I5"/>
  </mergeCells>
  <pageMargins left="0.5" right="0.5" top="0.5" bottom="0.5" header="0.5" footer="0.25"/>
  <pageSetup scale="81" orientation="portrait" r:id="rId1"/>
  <headerFooter alignWithMargins="0">
    <oddFooter>&amp;L&amp;9Table 21  -  2006-2007 End-of-Year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A1:K73"/>
  <sheetViews>
    <sheetView workbookViewId="0">
      <selection sqref="A1:XFD1048576"/>
    </sheetView>
  </sheetViews>
  <sheetFormatPr defaultRowHeight="12.75" x14ac:dyDescent="0.2"/>
  <cols>
    <col min="1" max="1" width="18.7109375" style="26" customWidth="1"/>
    <col min="2" max="2" width="9.28515625" style="26" bestFit="1" customWidth="1"/>
    <col min="3" max="3" width="13.7109375" style="26" customWidth="1"/>
    <col min="4" max="4" width="9.28515625" style="26" bestFit="1" customWidth="1"/>
    <col min="5" max="5" width="13.7109375" style="26" customWidth="1"/>
    <col min="6" max="6" width="9.28515625" style="26" customWidth="1"/>
    <col min="7" max="7" width="13.7109375" style="26" customWidth="1"/>
    <col min="8" max="8" width="7.7109375" style="26" customWidth="1"/>
    <col min="9" max="9" width="9.7109375" style="26" customWidth="1"/>
    <col min="10" max="10" width="9.28515625" style="26" bestFit="1" customWidth="1"/>
    <col min="11" max="11" width="14.7109375" style="26" customWidth="1"/>
  </cols>
  <sheetData>
    <row r="1" spans="1:11" x14ac:dyDescent="0.2">
      <c r="A1" s="5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">
      <c r="A3" s="219" t="s">
        <v>217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5" spans="1:11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216</v>
      </c>
      <c r="I5" s="218"/>
      <c r="J5" s="218" t="s">
        <v>127</v>
      </c>
      <c r="K5" s="218"/>
    </row>
    <row r="6" spans="1:11" x14ac:dyDescent="0.2">
      <c r="B6" s="27" t="s">
        <v>63</v>
      </c>
      <c r="C6" s="27" t="s">
        <v>64</v>
      </c>
      <c r="D6" s="27" t="s">
        <v>63</v>
      </c>
      <c r="E6" s="27" t="s">
        <v>64</v>
      </c>
      <c r="F6" s="27" t="s">
        <v>63</v>
      </c>
      <c r="G6" s="27" t="s">
        <v>64</v>
      </c>
      <c r="H6" s="27" t="s">
        <v>63</v>
      </c>
      <c r="I6" s="27" t="s">
        <v>64</v>
      </c>
      <c r="J6" s="27" t="s">
        <v>63</v>
      </c>
      <c r="K6" s="27" t="s">
        <v>64</v>
      </c>
    </row>
    <row r="8" spans="1:11" x14ac:dyDescent="0.2">
      <c r="A8" s="54" t="s">
        <v>65</v>
      </c>
      <c r="B8" s="55">
        <v>74051</v>
      </c>
      <c r="C8" s="56">
        <v>202670468</v>
      </c>
      <c r="D8" s="55">
        <v>9266</v>
      </c>
      <c r="E8" s="56">
        <v>28602732</v>
      </c>
      <c r="F8" s="55">
        <v>14260</v>
      </c>
      <c r="G8" s="56">
        <v>36157941</v>
      </c>
      <c r="H8" s="55">
        <v>0</v>
      </c>
      <c r="I8" s="56">
        <v>0</v>
      </c>
      <c r="J8" s="55">
        <v>97577</v>
      </c>
      <c r="K8" s="56">
        <v>267431141</v>
      </c>
    </row>
    <row r="9" spans="1:11" x14ac:dyDescent="0.2">
      <c r="A9" s="54" t="s">
        <v>66</v>
      </c>
      <c r="B9" s="55">
        <v>4059</v>
      </c>
      <c r="C9" s="56">
        <v>10134941</v>
      </c>
      <c r="D9" s="55">
        <v>129</v>
      </c>
      <c r="E9" s="56">
        <v>309144</v>
      </c>
      <c r="F9" s="55">
        <v>718</v>
      </c>
      <c r="G9" s="56">
        <v>1642179</v>
      </c>
      <c r="H9" s="55">
        <v>0</v>
      </c>
      <c r="I9" s="56">
        <v>0</v>
      </c>
      <c r="J9" s="55">
        <v>4906</v>
      </c>
      <c r="K9" s="56">
        <v>12086264</v>
      </c>
    </row>
    <row r="10" spans="1:11" x14ac:dyDescent="0.2">
      <c r="A10" s="54" t="s">
        <v>67</v>
      </c>
      <c r="B10" s="55">
        <v>64824</v>
      </c>
      <c r="C10" s="56">
        <v>163204215</v>
      </c>
      <c r="D10" s="55">
        <v>568</v>
      </c>
      <c r="E10" s="56">
        <v>1541696</v>
      </c>
      <c r="F10" s="55">
        <v>206606</v>
      </c>
      <c r="G10" s="56">
        <v>524166810</v>
      </c>
      <c r="H10" s="55">
        <v>0</v>
      </c>
      <c r="I10" s="56">
        <v>0</v>
      </c>
      <c r="J10" s="55">
        <v>271998</v>
      </c>
      <c r="K10" s="56">
        <v>688912721</v>
      </c>
    </row>
    <row r="11" spans="1:11" x14ac:dyDescent="0.2">
      <c r="A11" s="54" t="s">
        <v>68</v>
      </c>
      <c r="B11" s="55">
        <v>51972</v>
      </c>
      <c r="C11" s="56">
        <v>143935703</v>
      </c>
      <c r="D11" s="55">
        <v>4243</v>
      </c>
      <c r="E11" s="56">
        <v>12362251</v>
      </c>
      <c r="F11" s="55">
        <v>1935</v>
      </c>
      <c r="G11" s="56">
        <v>4843450</v>
      </c>
      <c r="H11" s="55">
        <v>0</v>
      </c>
      <c r="I11" s="56">
        <v>0</v>
      </c>
      <c r="J11" s="55">
        <v>58150</v>
      </c>
      <c r="K11" s="56">
        <v>161141404</v>
      </c>
    </row>
    <row r="12" spans="1:11" x14ac:dyDescent="0.2">
      <c r="A12" s="54" t="s">
        <v>69</v>
      </c>
      <c r="B12" s="55">
        <v>438823</v>
      </c>
      <c r="C12" s="56">
        <v>1210106625</v>
      </c>
      <c r="D12" s="55">
        <v>36711</v>
      </c>
      <c r="E12" s="56">
        <v>104610661</v>
      </c>
      <c r="F12" s="55">
        <v>117985</v>
      </c>
      <c r="G12" s="56">
        <v>311712824</v>
      </c>
      <c r="H12" s="55">
        <v>0</v>
      </c>
      <c r="I12" s="56">
        <v>0</v>
      </c>
      <c r="J12" s="55">
        <v>593519</v>
      </c>
      <c r="K12" s="56">
        <v>1626430110</v>
      </c>
    </row>
    <row r="13" spans="1:11" x14ac:dyDescent="0.2">
      <c r="A13" s="57" t="s">
        <v>70</v>
      </c>
      <c r="B13" s="58">
        <v>48091</v>
      </c>
      <c r="C13" s="59">
        <v>123407579</v>
      </c>
      <c r="D13" s="58">
        <v>3301</v>
      </c>
      <c r="E13" s="59">
        <v>8342992</v>
      </c>
      <c r="F13" s="58">
        <v>36741</v>
      </c>
      <c r="G13" s="59">
        <v>85538602</v>
      </c>
      <c r="H13" s="58">
        <v>0</v>
      </c>
      <c r="I13" s="59">
        <v>0</v>
      </c>
      <c r="J13" s="58">
        <v>88133</v>
      </c>
      <c r="K13" s="59">
        <v>217289173</v>
      </c>
    </row>
    <row r="14" spans="1:11" x14ac:dyDescent="0.2">
      <c r="A14" s="54" t="s">
        <v>71</v>
      </c>
      <c r="B14" s="55">
        <v>22940</v>
      </c>
      <c r="C14" s="56">
        <v>54538603</v>
      </c>
      <c r="D14" s="55">
        <v>7459</v>
      </c>
      <c r="E14" s="56">
        <v>19962570</v>
      </c>
      <c r="F14" s="55">
        <v>11845</v>
      </c>
      <c r="G14" s="56">
        <v>27760930</v>
      </c>
      <c r="H14" s="55">
        <v>0</v>
      </c>
      <c r="I14" s="56">
        <v>0</v>
      </c>
      <c r="J14" s="55">
        <v>42244</v>
      </c>
      <c r="K14" s="56">
        <v>102262103</v>
      </c>
    </row>
    <row r="15" spans="1:11" x14ac:dyDescent="0.2">
      <c r="A15" s="54" t="s">
        <v>72</v>
      </c>
      <c r="B15" s="55">
        <v>6925</v>
      </c>
      <c r="C15" s="56">
        <v>16372280</v>
      </c>
      <c r="D15" s="55">
        <v>2022</v>
      </c>
      <c r="E15" s="56">
        <v>5239700</v>
      </c>
      <c r="F15" s="55">
        <v>883</v>
      </c>
      <c r="G15" s="56">
        <v>2240700</v>
      </c>
      <c r="H15" s="55">
        <v>0</v>
      </c>
      <c r="I15" s="56">
        <v>0</v>
      </c>
      <c r="J15" s="55">
        <v>9830</v>
      </c>
      <c r="K15" s="56">
        <v>23852680</v>
      </c>
    </row>
    <row r="16" spans="1:11" x14ac:dyDescent="0.2">
      <c r="A16" s="54" t="s">
        <v>73</v>
      </c>
      <c r="B16" s="55">
        <v>1879</v>
      </c>
      <c r="C16" s="56">
        <v>4759366</v>
      </c>
      <c r="D16" s="55">
        <v>6659</v>
      </c>
      <c r="E16" s="56">
        <v>19533762</v>
      </c>
      <c r="F16" s="55">
        <v>14810</v>
      </c>
      <c r="G16" s="56">
        <v>33823015</v>
      </c>
      <c r="H16" s="55">
        <v>0</v>
      </c>
      <c r="I16" s="56">
        <v>0</v>
      </c>
      <c r="J16" s="55">
        <v>23348</v>
      </c>
      <c r="K16" s="56">
        <v>58116143</v>
      </c>
    </row>
    <row r="17" spans="1:11" x14ac:dyDescent="0.2">
      <c r="A17" s="54" t="s">
        <v>74</v>
      </c>
      <c r="B17" s="55">
        <v>190059</v>
      </c>
      <c r="C17" s="56">
        <v>488907012</v>
      </c>
      <c r="D17" s="55">
        <v>32311</v>
      </c>
      <c r="E17" s="56">
        <v>88600890</v>
      </c>
      <c r="F17" s="55">
        <v>91429</v>
      </c>
      <c r="G17" s="56">
        <v>223009893</v>
      </c>
      <c r="H17" s="55">
        <v>0</v>
      </c>
      <c r="I17" s="56">
        <v>0</v>
      </c>
      <c r="J17" s="55">
        <v>313799</v>
      </c>
      <c r="K17" s="56">
        <v>800517795</v>
      </c>
    </row>
    <row r="18" spans="1:11" x14ac:dyDescent="0.2">
      <c r="A18" s="54" t="s">
        <v>75</v>
      </c>
      <c r="B18" s="55">
        <v>125769</v>
      </c>
      <c r="C18" s="56">
        <v>282766413</v>
      </c>
      <c r="D18" s="55">
        <v>15966</v>
      </c>
      <c r="E18" s="56">
        <v>46337973</v>
      </c>
      <c r="F18" s="55">
        <v>48024</v>
      </c>
      <c r="G18" s="56">
        <v>115078953</v>
      </c>
      <c r="H18" s="55">
        <v>0</v>
      </c>
      <c r="I18" s="56">
        <v>0</v>
      </c>
      <c r="J18" s="55">
        <v>189759</v>
      </c>
      <c r="K18" s="56">
        <v>444183339</v>
      </c>
    </row>
    <row r="19" spans="1:11" x14ac:dyDescent="0.2">
      <c r="A19" s="57" t="s">
        <v>76</v>
      </c>
      <c r="B19" s="58">
        <v>8429</v>
      </c>
      <c r="C19" s="59">
        <v>22620785</v>
      </c>
      <c r="D19" s="58">
        <v>2364</v>
      </c>
      <c r="E19" s="59">
        <v>6678451</v>
      </c>
      <c r="F19" s="58">
        <v>358</v>
      </c>
      <c r="G19" s="59">
        <v>1030022</v>
      </c>
      <c r="H19" s="58">
        <v>0</v>
      </c>
      <c r="I19" s="59">
        <v>0</v>
      </c>
      <c r="J19" s="58">
        <v>11151</v>
      </c>
      <c r="K19" s="59">
        <v>30329258</v>
      </c>
    </row>
    <row r="20" spans="1:11" x14ac:dyDescent="0.2">
      <c r="A20" s="54" t="s">
        <v>77</v>
      </c>
      <c r="B20" s="55">
        <v>18231</v>
      </c>
      <c r="C20" s="56">
        <v>49070905</v>
      </c>
      <c r="D20" s="55">
        <v>8069</v>
      </c>
      <c r="E20" s="56">
        <v>23515393</v>
      </c>
      <c r="F20" s="55">
        <v>3220</v>
      </c>
      <c r="G20" s="56">
        <v>8692575</v>
      </c>
      <c r="H20" s="55">
        <v>0</v>
      </c>
      <c r="I20" s="56">
        <v>0</v>
      </c>
      <c r="J20" s="55">
        <v>29520</v>
      </c>
      <c r="K20" s="56">
        <v>81278873</v>
      </c>
    </row>
    <row r="21" spans="1:11" x14ac:dyDescent="0.2">
      <c r="A21" s="54" t="s">
        <v>78</v>
      </c>
      <c r="B21" s="55">
        <v>122889</v>
      </c>
      <c r="C21" s="56">
        <v>310198243</v>
      </c>
      <c r="D21" s="55">
        <v>37232</v>
      </c>
      <c r="E21" s="56">
        <v>103840490</v>
      </c>
      <c r="F21" s="55">
        <v>58808</v>
      </c>
      <c r="G21" s="56">
        <v>143327181</v>
      </c>
      <c r="H21" s="55">
        <v>0</v>
      </c>
      <c r="I21" s="56">
        <v>0</v>
      </c>
      <c r="J21" s="55">
        <v>218929</v>
      </c>
      <c r="K21" s="56">
        <v>557365914</v>
      </c>
    </row>
    <row r="22" spans="1:11" x14ac:dyDescent="0.2">
      <c r="A22" s="54" t="s">
        <v>79</v>
      </c>
      <c r="B22" s="55">
        <v>76775</v>
      </c>
      <c r="C22" s="56">
        <v>190480403</v>
      </c>
      <c r="D22" s="55">
        <v>16450</v>
      </c>
      <c r="E22" s="56">
        <v>42614207</v>
      </c>
      <c r="F22" s="55">
        <v>24691</v>
      </c>
      <c r="G22" s="56">
        <v>61298537</v>
      </c>
      <c r="H22" s="55">
        <v>0</v>
      </c>
      <c r="I22" s="56">
        <v>0</v>
      </c>
      <c r="J22" s="55">
        <v>117916</v>
      </c>
      <c r="K22" s="56">
        <v>294393147</v>
      </c>
    </row>
    <row r="23" spans="1:11" x14ac:dyDescent="0.2">
      <c r="A23" s="54" t="s">
        <v>80</v>
      </c>
      <c r="B23" s="55">
        <v>38225</v>
      </c>
      <c r="C23" s="56">
        <v>98124028</v>
      </c>
      <c r="D23" s="55">
        <v>13651</v>
      </c>
      <c r="E23" s="56">
        <v>36705434</v>
      </c>
      <c r="F23" s="55">
        <v>56896</v>
      </c>
      <c r="G23" s="56">
        <v>133181438</v>
      </c>
      <c r="H23" s="55">
        <v>0</v>
      </c>
      <c r="I23" s="56">
        <v>0</v>
      </c>
      <c r="J23" s="55">
        <v>108772</v>
      </c>
      <c r="K23" s="56">
        <v>268010900</v>
      </c>
    </row>
    <row r="24" spans="1:11" x14ac:dyDescent="0.2">
      <c r="A24" s="54" t="s">
        <v>81</v>
      </c>
      <c r="B24" s="55">
        <v>36715</v>
      </c>
      <c r="C24" s="56">
        <v>94307927</v>
      </c>
      <c r="D24" s="55">
        <v>7952</v>
      </c>
      <c r="E24" s="56">
        <v>20576295</v>
      </c>
      <c r="F24" s="55">
        <v>3640</v>
      </c>
      <c r="G24" s="56">
        <v>9315585</v>
      </c>
      <c r="H24" s="55">
        <v>0</v>
      </c>
      <c r="I24" s="56">
        <v>0</v>
      </c>
      <c r="J24" s="55">
        <v>48307</v>
      </c>
      <c r="K24" s="56">
        <v>124199807</v>
      </c>
    </row>
    <row r="25" spans="1:11" x14ac:dyDescent="0.2">
      <c r="A25" s="57" t="s">
        <v>82</v>
      </c>
      <c r="B25" s="58">
        <v>61585</v>
      </c>
      <c r="C25" s="59">
        <v>165854233</v>
      </c>
      <c r="D25" s="58">
        <v>9873</v>
      </c>
      <c r="E25" s="59">
        <v>28651525</v>
      </c>
      <c r="F25" s="58">
        <v>15529</v>
      </c>
      <c r="G25" s="59">
        <v>39426770</v>
      </c>
      <c r="H25" s="58">
        <v>0</v>
      </c>
      <c r="I25" s="59">
        <v>0</v>
      </c>
      <c r="J25" s="58">
        <v>86987</v>
      </c>
      <c r="K25" s="59">
        <v>233932528</v>
      </c>
    </row>
    <row r="26" spans="1:11" x14ac:dyDescent="0.2">
      <c r="A26" s="54" t="s">
        <v>83</v>
      </c>
      <c r="B26" s="55">
        <v>61995</v>
      </c>
      <c r="C26" s="56">
        <v>178987322</v>
      </c>
      <c r="D26" s="55">
        <v>5345</v>
      </c>
      <c r="E26" s="56">
        <v>16305518</v>
      </c>
      <c r="F26" s="55">
        <v>14002</v>
      </c>
      <c r="G26" s="56">
        <v>35847047</v>
      </c>
      <c r="H26" s="55">
        <v>0</v>
      </c>
      <c r="I26" s="56">
        <v>0</v>
      </c>
      <c r="J26" s="55">
        <v>81342</v>
      </c>
      <c r="K26" s="56">
        <v>231139887</v>
      </c>
    </row>
    <row r="27" spans="1:11" x14ac:dyDescent="0.2">
      <c r="A27" s="54" t="s">
        <v>84</v>
      </c>
      <c r="B27" s="55">
        <v>14098</v>
      </c>
      <c r="C27" s="56">
        <v>37271341</v>
      </c>
      <c r="D27" s="55">
        <v>2938</v>
      </c>
      <c r="E27" s="56">
        <v>8297746</v>
      </c>
      <c r="F27" s="55">
        <v>2629</v>
      </c>
      <c r="G27" s="56">
        <v>6005007</v>
      </c>
      <c r="H27" s="55">
        <v>0</v>
      </c>
      <c r="I27" s="56">
        <v>0</v>
      </c>
      <c r="J27" s="55">
        <v>19665</v>
      </c>
      <c r="K27" s="56">
        <v>51574094</v>
      </c>
    </row>
    <row r="28" spans="1:11" x14ac:dyDescent="0.2">
      <c r="A28" s="54" t="s">
        <v>85</v>
      </c>
      <c r="B28" s="55">
        <v>54798</v>
      </c>
      <c r="C28" s="56">
        <v>135333578</v>
      </c>
      <c r="D28" s="55">
        <v>5327</v>
      </c>
      <c r="E28" s="56">
        <v>15261601</v>
      </c>
      <c r="F28" s="55">
        <v>10782</v>
      </c>
      <c r="G28" s="56">
        <v>26545647</v>
      </c>
      <c r="H28" s="55">
        <v>0</v>
      </c>
      <c r="I28" s="56">
        <v>0</v>
      </c>
      <c r="J28" s="55">
        <v>70907</v>
      </c>
      <c r="K28" s="56">
        <v>177140826</v>
      </c>
    </row>
    <row r="29" spans="1:11" x14ac:dyDescent="0.2">
      <c r="A29" s="54" t="s">
        <v>86</v>
      </c>
      <c r="B29" s="55">
        <v>46495</v>
      </c>
      <c r="C29" s="56">
        <v>117199771</v>
      </c>
      <c r="D29" s="55">
        <v>27661</v>
      </c>
      <c r="E29" s="56">
        <v>78404809</v>
      </c>
      <c r="F29" s="55">
        <v>8883</v>
      </c>
      <c r="G29" s="56">
        <v>21723771</v>
      </c>
      <c r="H29" s="55">
        <v>0</v>
      </c>
      <c r="I29" s="56">
        <v>0</v>
      </c>
      <c r="J29" s="55">
        <v>83039</v>
      </c>
      <c r="K29" s="56">
        <v>217328351</v>
      </c>
    </row>
    <row r="30" spans="1:11" x14ac:dyDescent="0.2">
      <c r="A30" s="54" t="s">
        <v>87</v>
      </c>
      <c r="B30" s="55">
        <v>137059</v>
      </c>
      <c r="C30" s="56">
        <v>348101279</v>
      </c>
      <c r="D30" s="55">
        <v>42001</v>
      </c>
      <c r="E30" s="56">
        <v>99730895</v>
      </c>
      <c r="F30" s="55">
        <v>19639</v>
      </c>
      <c r="G30" s="56">
        <v>48998956</v>
      </c>
      <c r="H30" s="55">
        <v>0</v>
      </c>
      <c r="I30" s="56">
        <v>0</v>
      </c>
      <c r="J30" s="55">
        <v>198699</v>
      </c>
      <c r="K30" s="56">
        <v>496831130</v>
      </c>
    </row>
    <row r="31" spans="1:11" x14ac:dyDescent="0.2">
      <c r="A31" s="57" t="s">
        <v>88</v>
      </c>
      <c r="B31" s="58">
        <v>60275</v>
      </c>
      <c r="C31" s="59">
        <v>151189174</v>
      </c>
      <c r="D31" s="58">
        <v>11498</v>
      </c>
      <c r="E31" s="59">
        <v>30159236</v>
      </c>
      <c r="F31" s="58">
        <v>14250</v>
      </c>
      <c r="G31" s="59">
        <v>30945649</v>
      </c>
      <c r="H31" s="58">
        <v>0</v>
      </c>
      <c r="I31" s="59">
        <v>0</v>
      </c>
      <c r="J31" s="58">
        <v>86023</v>
      </c>
      <c r="K31" s="59">
        <v>212294059</v>
      </c>
    </row>
    <row r="32" spans="1:11" x14ac:dyDescent="0.2">
      <c r="A32" s="54" t="s">
        <v>89</v>
      </c>
      <c r="B32" s="55">
        <v>67108</v>
      </c>
      <c r="C32" s="56">
        <v>199753436</v>
      </c>
      <c r="D32" s="55">
        <v>5103</v>
      </c>
      <c r="E32" s="56">
        <v>15197141</v>
      </c>
      <c r="F32" s="55">
        <v>1424</v>
      </c>
      <c r="G32" s="56">
        <v>3831492</v>
      </c>
      <c r="H32" s="55">
        <v>0</v>
      </c>
      <c r="I32" s="56">
        <v>0</v>
      </c>
      <c r="J32" s="55">
        <v>73635</v>
      </c>
      <c r="K32" s="56">
        <v>218782069</v>
      </c>
    </row>
    <row r="33" spans="1:11" x14ac:dyDescent="0.2">
      <c r="A33" s="54" t="s">
        <v>90</v>
      </c>
      <c r="B33" s="55">
        <v>63103</v>
      </c>
      <c r="C33" s="56">
        <v>161517407</v>
      </c>
      <c r="D33" s="55">
        <v>25630</v>
      </c>
      <c r="E33" s="56">
        <v>65581957</v>
      </c>
      <c r="F33" s="55">
        <v>22533</v>
      </c>
      <c r="G33" s="56">
        <v>60608649</v>
      </c>
      <c r="H33" s="55">
        <v>0</v>
      </c>
      <c r="I33" s="56">
        <v>0</v>
      </c>
      <c r="J33" s="55">
        <v>111266</v>
      </c>
      <c r="K33" s="56">
        <v>287708013</v>
      </c>
    </row>
    <row r="34" spans="1:11" x14ac:dyDescent="0.2">
      <c r="A34" s="54" t="s">
        <v>91</v>
      </c>
      <c r="B34" s="55">
        <v>14107</v>
      </c>
      <c r="C34" s="56">
        <v>38957893</v>
      </c>
      <c r="D34" s="55">
        <v>868</v>
      </c>
      <c r="E34" s="56">
        <v>2502513</v>
      </c>
      <c r="F34" s="55">
        <v>182</v>
      </c>
      <c r="G34" s="56">
        <v>482434</v>
      </c>
      <c r="H34" s="55">
        <v>0</v>
      </c>
      <c r="I34" s="56">
        <v>0</v>
      </c>
      <c r="J34" s="55">
        <v>15157</v>
      </c>
      <c r="K34" s="56">
        <v>41942840</v>
      </c>
    </row>
    <row r="35" spans="1:11" x14ac:dyDescent="0.2">
      <c r="A35" s="54" t="s">
        <v>92</v>
      </c>
      <c r="B35" s="55">
        <v>20262</v>
      </c>
      <c r="C35" s="56">
        <v>47904935</v>
      </c>
      <c r="D35" s="55">
        <v>5715</v>
      </c>
      <c r="E35" s="56">
        <v>15004287</v>
      </c>
      <c r="F35" s="55">
        <v>1559</v>
      </c>
      <c r="G35" s="56">
        <v>4382662</v>
      </c>
      <c r="H35" s="55">
        <v>0</v>
      </c>
      <c r="I35" s="56">
        <v>0</v>
      </c>
      <c r="J35" s="55">
        <v>27536</v>
      </c>
      <c r="K35" s="56">
        <v>67291884</v>
      </c>
    </row>
    <row r="36" spans="1:11" x14ac:dyDescent="0.2">
      <c r="A36" s="54" t="s">
        <v>93</v>
      </c>
      <c r="B36" s="55">
        <v>13280</v>
      </c>
      <c r="C36" s="56">
        <v>32534114</v>
      </c>
      <c r="D36" s="55">
        <v>253</v>
      </c>
      <c r="E36" s="56">
        <v>685580</v>
      </c>
      <c r="F36" s="55">
        <v>3683</v>
      </c>
      <c r="G36" s="56">
        <v>8798848</v>
      </c>
      <c r="H36" s="55">
        <v>0</v>
      </c>
      <c r="I36" s="56">
        <v>0</v>
      </c>
      <c r="J36" s="55">
        <v>17216</v>
      </c>
      <c r="K36" s="56">
        <v>42018542</v>
      </c>
    </row>
    <row r="37" spans="1:11" x14ac:dyDescent="0.2">
      <c r="A37" s="57" t="s">
        <v>94</v>
      </c>
      <c r="B37" s="58">
        <v>6595</v>
      </c>
      <c r="C37" s="59">
        <v>16073505</v>
      </c>
      <c r="D37" s="58">
        <v>3544</v>
      </c>
      <c r="E37" s="59">
        <v>9011210</v>
      </c>
      <c r="F37" s="58">
        <v>3157</v>
      </c>
      <c r="G37" s="59">
        <v>7699000</v>
      </c>
      <c r="H37" s="58">
        <v>0</v>
      </c>
      <c r="I37" s="59">
        <v>0</v>
      </c>
      <c r="J37" s="58">
        <v>13296</v>
      </c>
      <c r="K37" s="59">
        <v>32783715</v>
      </c>
    </row>
    <row r="38" spans="1:11" x14ac:dyDescent="0.2">
      <c r="A38" s="54" t="s">
        <v>95</v>
      </c>
      <c r="B38" s="55">
        <v>74840</v>
      </c>
      <c r="C38" s="56">
        <v>203500712</v>
      </c>
      <c r="D38" s="55">
        <v>12177</v>
      </c>
      <c r="E38" s="56">
        <v>36824219</v>
      </c>
      <c r="F38" s="55">
        <v>20998</v>
      </c>
      <c r="G38" s="56">
        <v>53516566</v>
      </c>
      <c r="H38" s="55">
        <v>0</v>
      </c>
      <c r="I38" s="56">
        <v>0</v>
      </c>
      <c r="J38" s="55">
        <v>108015</v>
      </c>
      <c r="K38" s="56">
        <v>293841497</v>
      </c>
    </row>
    <row r="39" spans="1:11" x14ac:dyDescent="0.2">
      <c r="A39" s="54" t="s">
        <v>96</v>
      </c>
      <c r="B39" s="55">
        <v>37815</v>
      </c>
      <c r="C39" s="56">
        <v>99833995</v>
      </c>
      <c r="D39" s="55">
        <v>652</v>
      </c>
      <c r="E39" s="56">
        <v>1788050</v>
      </c>
      <c r="F39" s="55">
        <v>1151</v>
      </c>
      <c r="G39" s="56">
        <v>2979741</v>
      </c>
      <c r="H39" s="55">
        <v>0</v>
      </c>
      <c r="I39" s="56">
        <v>0</v>
      </c>
      <c r="J39" s="55">
        <v>39618</v>
      </c>
      <c r="K39" s="56">
        <v>104601786</v>
      </c>
    </row>
    <row r="40" spans="1:11" x14ac:dyDescent="0.2">
      <c r="A40" s="54" t="s">
        <v>97</v>
      </c>
      <c r="B40" s="55">
        <v>216206</v>
      </c>
      <c r="C40" s="56">
        <v>608640540</v>
      </c>
      <c r="D40" s="55">
        <v>90540</v>
      </c>
      <c r="E40" s="56">
        <v>272414698</v>
      </c>
      <c r="F40" s="55">
        <v>62068</v>
      </c>
      <c r="G40" s="56">
        <v>171941595</v>
      </c>
      <c r="H40" s="55">
        <v>0</v>
      </c>
      <c r="I40" s="56">
        <v>0</v>
      </c>
      <c r="J40" s="55">
        <v>368814</v>
      </c>
      <c r="K40" s="56">
        <v>1052996833</v>
      </c>
    </row>
    <row r="41" spans="1:11" x14ac:dyDescent="0.2">
      <c r="A41" s="54" t="s">
        <v>98</v>
      </c>
      <c r="B41" s="55">
        <v>122360</v>
      </c>
      <c r="C41" s="56">
        <v>330419067</v>
      </c>
      <c r="D41" s="55">
        <v>20848</v>
      </c>
      <c r="E41" s="56">
        <v>60606557</v>
      </c>
      <c r="F41" s="55">
        <v>4660</v>
      </c>
      <c r="G41" s="56">
        <v>11812780</v>
      </c>
      <c r="H41" s="55">
        <v>0</v>
      </c>
      <c r="I41" s="56">
        <v>0</v>
      </c>
      <c r="J41" s="55">
        <v>147868</v>
      </c>
      <c r="K41" s="56">
        <v>402838404</v>
      </c>
    </row>
    <row r="42" spans="1:11" x14ac:dyDescent="0.2">
      <c r="A42" s="54" t="s">
        <v>99</v>
      </c>
      <c r="B42" s="55">
        <v>9295</v>
      </c>
      <c r="C42" s="56">
        <v>24951775</v>
      </c>
      <c r="D42" s="55">
        <v>1966</v>
      </c>
      <c r="E42" s="56">
        <v>5673867</v>
      </c>
      <c r="F42" s="55">
        <v>1206</v>
      </c>
      <c r="G42" s="56">
        <v>2787343</v>
      </c>
      <c r="H42" s="55">
        <v>0</v>
      </c>
      <c r="I42" s="56">
        <v>0</v>
      </c>
      <c r="J42" s="55">
        <v>12467</v>
      </c>
      <c r="K42" s="56">
        <v>33412985</v>
      </c>
    </row>
    <row r="43" spans="1:11" x14ac:dyDescent="0.2">
      <c r="A43" s="57" t="s">
        <v>100</v>
      </c>
      <c r="B43" s="58">
        <v>144209</v>
      </c>
      <c r="C43" s="59">
        <v>365209938</v>
      </c>
      <c r="D43" s="58">
        <v>29672</v>
      </c>
      <c r="E43" s="59">
        <v>79808258</v>
      </c>
      <c r="F43" s="58">
        <v>37369</v>
      </c>
      <c r="G43" s="59">
        <v>96045327</v>
      </c>
      <c r="H43" s="58">
        <v>0</v>
      </c>
      <c r="I43" s="59">
        <v>0</v>
      </c>
      <c r="J43" s="58">
        <v>211250</v>
      </c>
      <c r="K43" s="59">
        <v>541063523</v>
      </c>
    </row>
    <row r="44" spans="1:11" x14ac:dyDescent="0.2">
      <c r="A44" s="54" t="s">
        <v>101</v>
      </c>
      <c r="B44" s="55">
        <v>54863</v>
      </c>
      <c r="C44" s="56">
        <v>145547129</v>
      </c>
      <c r="D44" s="55">
        <v>5428</v>
      </c>
      <c r="E44" s="56">
        <v>15236878</v>
      </c>
      <c r="F44" s="55">
        <v>6968</v>
      </c>
      <c r="G44" s="56">
        <v>19457029</v>
      </c>
      <c r="H44" s="55">
        <v>0</v>
      </c>
      <c r="I44" s="56">
        <v>0</v>
      </c>
      <c r="J44" s="55">
        <v>67259</v>
      </c>
      <c r="K44" s="56">
        <v>180241036</v>
      </c>
    </row>
    <row r="45" spans="1:11" x14ac:dyDescent="0.2">
      <c r="A45" s="54" t="s">
        <v>102</v>
      </c>
      <c r="B45" s="55">
        <v>46440</v>
      </c>
      <c r="C45" s="56">
        <v>121322197</v>
      </c>
      <c r="D45" s="55">
        <v>4852</v>
      </c>
      <c r="E45" s="56">
        <v>13510192</v>
      </c>
      <c r="F45" s="55">
        <v>10930</v>
      </c>
      <c r="G45" s="56">
        <v>27522557</v>
      </c>
      <c r="H45" s="55">
        <v>0</v>
      </c>
      <c r="I45" s="56">
        <v>0</v>
      </c>
      <c r="J45" s="55">
        <v>62222</v>
      </c>
      <c r="K45" s="56">
        <v>162354946</v>
      </c>
    </row>
    <row r="46" spans="1:11" x14ac:dyDescent="0.2">
      <c r="A46" s="54" t="s">
        <v>103</v>
      </c>
      <c r="B46" s="55">
        <v>96021</v>
      </c>
      <c r="C46" s="56">
        <v>248412441</v>
      </c>
      <c r="D46" s="55">
        <v>51094</v>
      </c>
      <c r="E46" s="56">
        <v>142157329</v>
      </c>
      <c r="F46" s="55">
        <v>48650</v>
      </c>
      <c r="G46" s="56">
        <v>117954455</v>
      </c>
      <c r="H46" s="55">
        <v>0</v>
      </c>
      <c r="I46" s="56">
        <v>0</v>
      </c>
      <c r="J46" s="55">
        <v>195765</v>
      </c>
      <c r="K46" s="56">
        <v>508524225</v>
      </c>
    </row>
    <row r="47" spans="1:11" x14ac:dyDescent="0.2">
      <c r="A47" s="54" t="s">
        <v>104</v>
      </c>
      <c r="B47" s="55">
        <v>39237</v>
      </c>
      <c r="C47" s="56">
        <v>134639591</v>
      </c>
      <c r="D47" s="55">
        <v>105550</v>
      </c>
      <c r="E47" s="56">
        <v>342854783</v>
      </c>
      <c r="F47" s="55">
        <v>60772</v>
      </c>
      <c r="G47" s="56">
        <v>183171486</v>
      </c>
      <c r="H47" s="55">
        <v>0</v>
      </c>
      <c r="I47" s="56">
        <v>0</v>
      </c>
      <c r="J47" s="55">
        <v>205559</v>
      </c>
      <c r="K47" s="56">
        <v>660665860</v>
      </c>
    </row>
    <row r="48" spans="1:11" x14ac:dyDescent="0.2">
      <c r="A48" s="54" t="s">
        <v>105</v>
      </c>
      <c r="B48" s="55">
        <v>9179</v>
      </c>
      <c r="C48" s="56">
        <v>22204379</v>
      </c>
      <c r="D48" s="55">
        <v>8682</v>
      </c>
      <c r="E48" s="56">
        <v>24374269</v>
      </c>
      <c r="F48" s="55">
        <v>4429</v>
      </c>
      <c r="G48" s="56">
        <v>10486582</v>
      </c>
      <c r="H48" s="55">
        <v>0</v>
      </c>
      <c r="I48" s="56">
        <v>0</v>
      </c>
      <c r="J48" s="55">
        <v>22290</v>
      </c>
      <c r="K48" s="56">
        <v>57065230</v>
      </c>
    </row>
    <row r="49" spans="1:11" x14ac:dyDescent="0.2">
      <c r="A49" s="57" t="s">
        <v>106</v>
      </c>
      <c r="B49" s="58">
        <v>61437</v>
      </c>
      <c r="C49" s="59">
        <v>157151450</v>
      </c>
      <c r="D49" s="58">
        <v>13193</v>
      </c>
      <c r="E49" s="59">
        <v>39485515</v>
      </c>
      <c r="F49" s="58">
        <v>2778</v>
      </c>
      <c r="G49" s="59">
        <v>6805578</v>
      </c>
      <c r="H49" s="58">
        <v>0</v>
      </c>
      <c r="I49" s="59">
        <v>0</v>
      </c>
      <c r="J49" s="58">
        <v>77408</v>
      </c>
      <c r="K49" s="59">
        <v>203442543</v>
      </c>
    </row>
    <row r="50" spans="1:11" x14ac:dyDescent="0.2">
      <c r="A50" s="54" t="s">
        <v>107</v>
      </c>
      <c r="B50" s="55">
        <v>11122</v>
      </c>
      <c r="C50" s="56">
        <v>30458680</v>
      </c>
      <c r="D50" s="55">
        <v>2145</v>
      </c>
      <c r="E50" s="56">
        <v>5735323</v>
      </c>
      <c r="F50" s="55">
        <v>3306</v>
      </c>
      <c r="G50" s="56">
        <v>7146713</v>
      </c>
      <c r="H50" s="55">
        <v>0</v>
      </c>
      <c r="I50" s="56">
        <v>0</v>
      </c>
      <c r="J50" s="55">
        <v>16573</v>
      </c>
      <c r="K50" s="56">
        <v>43340716</v>
      </c>
    </row>
    <row r="51" spans="1:11" x14ac:dyDescent="0.2">
      <c r="A51" s="54" t="s">
        <v>108</v>
      </c>
      <c r="B51" s="55">
        <v>72318</v>
      </c>
      <c r="C51" s="56">
        <v>191180268</v>
      </c>
      <c r="D51" s="55">
        <v>16734</v>
      </c>
      <c r="E51" s="56">
        <v>48750664</v>
      </c>
      <c r="F51" s="55">
        <v>20834</v>
      </c>
      <c r="G51" s="56">
        <v>51847726</v>
      </c>
      <c r="H51" s="55">
        <v>0</v>
      </c>
      <c r="I51" s="56">
        <v>0</v>
      </c>
      <c r="J51" s="55">
        <v>109886</v>
      </c>
      <c r="K51" s="56">
        <v>291778658</v>
      </c>
    </row>
    <row r="52" spans="1:11" x14ac:dyDescent="0.2">
      <c r="A52" s="54" t="s">
        <v>109</v>
      </c>
      <c r="B52" s="55">
        <v>312614</v>
      </c>
      <c r="C52" s="56">
        <v>841489007</v>
      </c>
      <c r="D52" s="55">
        <v>26315</v>
      </c>
      <c r="E52" s="56">
        <v>74340504</v>
      </c>
      <c r="F52" s="55">
        <v>63496</v>
      </c>
      <c r="G52" s="56">
        <v>162086397</v>
      </c>
      <c r="H52" s="55">
        <v>0</v>
      </c>
      <c r="I52" s="56">
        <v>0</v>
      </c>
      <c r="J52" s="55">
        <v>402425</v>
      </c>
      <c r="K52" s="56">
        <v>1077915908</v>
      </c>
    </row>
    <row r="53" spans="1:11" x14ac:dyDescent="0.2">
      <c r="A53" s="54" t="s">
        <v>110</v>
      </c>
      <c r="B53" s="55">
        <v>32762</v>
      </c>
      <c r="C53" s="56">
        <v>80678255</v>
      </c>
      <c r="D53" s="55">
        <v>13770</v>
      </c>
      <c r="E53" s="56">
        <v>38457717</v>
      </c>
      <c r="F53" s="55">
        <v>9796</v>
      </c>
      <c r="G53" s="56">
        <v>23272813</v>
      </c>
      <c r="H53" s="55">
        <v>0</v>
      </c>
      <c r="I53" s="56">
        <v>0</v>
      </c>
      <c r="J53" s="55">
        <v>56328</v>
      </c>
      <c r="K53" s="56">
        <v>142408785</v>
      </c>
    </row>
    <row r="54" spans="1:11" x14ac:dyDescent="0.2">
      <c r="A54" s="54" t="s">
        <v>111</v>
      </c>
      <c r="B54" s="55">
        <v>5828</v>
      </c>
      <c r="C54" s="56">
        <v>14175667</v>
      </c>
      <c r="D54" s="55">
        <v>2616</v>
      </c>
      <c r="E54" s="56">
        <v>7465491</v>
      </c>
      <c r="F54" s="55">
        <v>278</v>
      </c>
      <c r="G54" s="56">
        <v>743319</v>
      </c>
      <c r="H54" s="55">
        <v>0</v>
      </c>
      <c r="I54" s="56">
        <v>0</v>
      </c>
      <c r="J54" s="55">
        <v>8722</v>
      </c>
      <c r="K54" s="56">
        <v>22384477</v>
      </c>
    </row>
    <row r="55" spans="1:11" x14ac:dyDescent="0.2">
      <c r="A55" s="57" t="s">
        <v>112</v>
      </c>
      <c r="B55" s="58">
        <v>65811</v>
      </c>
      <c r="C55" s="59">
        <v>167135438</v>
      </c>
      <c r="D55" s="58">
        <v>17127</v>
      </c>
      <c r="E55" s="59">
        <v>46558178</v>
      </c>
      <c r="F55" s="58">
        <v>22299</v>
      </c>
      <c r="G55" s="59">
        <v>59852063</v>
      </c>
      <c r="H55" s="58">
        <v>0</v>
      </c>
      <c r="I55" s="59">
        <v>0</v>
      </c>
      <c r="J55" s="58">
        <v>105237</v>
      </c>
      <c r="K55" s="59">
        <v>273545679</v>
      </c>
    </row>
    <row r="56" spans="1:11" x14ac:dyDescent="0.2">
      <c r="A56" s="54" t="s">
        <v>113</v>
      </c>
      <c r="B56" s="55">
        <v>65488</v>
      </c>
      <c r="C56" s="56">
        <v>169412536</v>
      </c>
      <c r="D56" s="55">
        <v>6756</v>
      </c>
      <c r="E56" s="56">
        <v>19181984</v>
      </c>
      <c r="F56" s="55">
        <v>9289</v>
      </c>
      <c r="G56" s="56">
        <v>21712272</v>
      </c>
      <c r="H56" s="55">
        <v>0</v>
      </c>
      <c r="I56" s="56">
        <v>0</v>
      </c>
      <c r="J56" s="55">
        <v>81533</v>
      </c>
      <c r="K56" s="56">
        <v>210306792</v>
      </c>
    </row>
    <row r="57" spans="1:11" x14ac:dyDescent="0.2">
      <c r="A57" s="54" t="s">
        <v>114</v>
      </c>
      <c r="B57" s="55">
        <v>26972</v>
      </c>
      <c r="C57" s="56">
        <v>76926104</v>
      </c>
      <c r="D57" s="55">
        <v>4637</v>
      </c>
      <c r="E57" s="56">
        <v>12751972</v>
      </c>
      <c r="F57" s="55">
        <v>6136</v>
      </c>
      <c r="G57" s="56">
        <v>15466467</v>
      </c>
      <c r="H57" s="55">
        <v>0</v>
      </c>
      <c r="I57" s="56">
        <v>0</v>
      </c>
      <c r="J57" s="55">
        <v>37745</v>
      </c>
      <c r="K57" s="56">
        <v>105144543</v>
      </c>
    </row>
    <row r="58" spans="1:11" x14ac:dyDescent="0.2">
      <c r="A58" s="54" t="s">
        <v>115</v>
      </c>
      <c r="B58" s="55">
        <v>57225</v>
      </c>
      <c r="C58" s="56">
        <v>144323213</v>
      </c>
      <c r="D58" s="55">
        <v>11137</v>
      </c>
      <c r="E58" s="56">
        <v>28766299</v>
      </c>
      <c r="F58" s="55">
        <v>4515</v>
      </c>
      <c r="G58" s="56">
        <v>11288149</v>
      </c>
      <c r="H58" s="55">
        <v>0</v>
      </c>
      <c r="I58" s="56">
        <v>0</v>
      </c>
      <c r="J58" s="55">
        <v>72877</v>
      </c>
      <c r="K58" s="56">
        <v>184377661</v>
      </c>
    </row>
    <row r="59" spans="1:11" x14ac:dyDescent="0.2">
      <c r="A59" s="54" t="s">
        <v>116</v>
      </c>
      <c r="B59" s="55">
        <v>5587</v>
      </c>
      <c r="C59" s="56">
        <v>14782318</v>
      </c>
      <c r="D59" s="55">
        <v>0</v>
      </c>
      <c r="E59" s="56">
        <v>0</v>
      </c>
      <c r="F59" s="55">
        <v>2338</v>
      </c>
      <c r="G59" s="56">
        <v>6024033</v>
      </c>
      <c r="H59" s="55">
        <v>0</v>
      </c>
      <c r="I59" s="56">
        <v>0</v>
      </c>
      <c r="J59" s="55">
        <v>7925</v>
      </c>
      <c r="K59" s="56">
        <v>20806351</v>
      </c>
    </row>
    <row r="60" spans="1:11" x14ac:dyDescent="0.2">
      <c r="A60" s="54" t="s">
        <v>117</v>
      </c>
      <c r="B60" s="55">
        <v>1451</v>
      </c>
      <c r="C60" s="56">
        <v>4110702</v>
      </c>
      <c r="D60" s="55">
        <v>0</v>
      </c>
      <c r="E60" s="56">
        <v>0</v>
      </c>
      <c r="F60" s="55">
        <v>0</v>
      </c>
      <c r="G60" s="56">
        <v>0</v>
      </c>
      <c r="H60" s="55">
        <v>0</v>
      </c>
      <c r="I60" s="56">
        <v>0</v>
      </c>
      <c r="J60" s="55">
        <v>1451</v>
      </c>
      <c r="K60" s="56">
        <v>4110702</v>
      </c>
    </row>
    <row r="61" spans="1:11" x14ac:dyDescent="0.2">
      <c r="A61" s="57" t="s">
        <v>118</v>
      </c>
      <c r="B61" s="58">
        <v>0</v>
      </c>
      <c r="C61" s="59">
        <v>0</v>
      </c>
      <c r="D61" s="58">
        <v>0</v>
      </c>
      <c r="E61" s="59">
        <v>0</v>
      </c>
      <c r="F61" s="58">
        <v>0</v>
      </c>
      <c r="G61" s="59">
        <v>0</v>
      </c>
      <c r="H61" s="58">
        <v>0</v>
      </c>
      <c r="I61" s="59">
        <v>0</v>
      </c>
      <c r="J61" s="58">
        <v>0</v>
      </c>
      <c r="K61" s="59">
        <v>0</v>
      </c>
    </row>
    <row r="62" spans="1:11" x14ac:dyDescent="0.2">
      <c r="A62" s="54" t="s">
        <v>119</v>
      </c>
      <c r="B62" s="55">
        <v>2561</v>
      </c>
      <c r="C62" s="56">
        <v>8053514</v>
      </c>
      <c r="D62" s="55">
        <v>0</v>
      </c>
      <c r="E62" s="56">
        <v>0</v>
      </c>
      <c r="F62" s="55">
        <v>0</v>
      </c>
      <c r="G62" s="56">
        <v>0</v>
      </c>
      <c r="H62" s="55">
        <v>0</v>
      </c>
      <c r="I62" s="56">
        <v>0</v>
      </c>
      <c r="J62" s="55">
        <v>2561</v>
      </c>
      <c r="K62" s="56">
        <v>8053514</v>
      </c>
    </row>
    <row r="63" spans="1:11" x14ac:dyDescent="0.2">
      <c r="A63" s="54" t="s">
        <v>120</v>
      </c>
      <c r="B63" s="55">
        <v>2469</v>
      </c>
      <c r="C63" s="56">
        <v>6929847</v>
      </c>
      <c r="D63" s="55">
        <v>204</v>
      </c>
      <c r="E63" s="56">
        <v>679615</v>
      </c>
      <c r="F63" s="55">
        <v>0</v>
      </c>
      <c r="G63" s="56">
        <v>0</v>
      </c>
      <c r="H63" s="55">
        <v>0</v>
      </c>
      <c r="I63" s="56">
        <v>0</v>
      </c>
      <c r="J63" s="55">
        <v>2673</v>
      </c>
      <c r="K63" s="56">
        <v>7609462</v>
      </c>
    </row>
    <row r="64" spans="1:11" x14ac:dyDescent="0.2">
      <c r="A64" s="54" t="s">
        <v>121</v>
      </c>
      <c r="B64" s="55">
        <v>759</v>
      </c>
      <c r="C64" s="55">
        <v>1978557</v>
      </c>
      <c r="D64" s="55">
        <v>0</v>
      </c>
      <c r="E64" s="56">
        <v>0</v>
      </c>
      <c r="F64" s="55">
        <v>0</v>
      </c>
      <c r="G64" s="56">
        <v>0</v>
      </c>
      <c r="H64" s="55">
        <v>0</v>
      </c>
      <c r="I64" s="56">
        <v>0</v>
      </c>
      <c r="J64" s="55">
        <v>759</v>
      </c>
      <c r="K64" s="56">
        <v>1978557</v>
      </c>
    </row>
    <row r="65" spans="1:11" x14ac:dyDescent="0.2">
      <c r="A65" s="54" t="s">
        <v>122</v>
      </c>
      <c r="B65" s="55">
        <v>0</v>
      </c>
      <c r="C65" s="56">
        <v>0</v>
      </c>
      <c r="D65" s="55">
        <v>0</v>
      </c>
      <c r="E65" s="56">
        <v>0</v>
      </c>
      <c r="F65" s="55">
        <v>0</v>
      </c>
      <c r="G65" s="56">
        <v>0</v>
      </c>
      <c r="H65" s="55">
        <v>0</v>
      </c>
      <c r="I65" s="56">
        <v>0</v>
      </c>
      <c r="J65" s="55">
        <v>0</v>
      </c>
      <c r="K65" s="56">
        <v>0</v>
      </c>
    </row>
    <row r="66" spans="1:11" x14ac:dyDescent="0.2">
      <c r="A66" s="54" t="s">
        <v>123</v>
      </c>
      <c r="B66" s="55">
        <v>562</v>
      </c>
      <c r="C66" s="56">
        <v>1541355</v>
      </c>
      <c r="D66" s="55">
        <v>0</v>
      </c>
      <c r="E66" s="56">
        <v>0</v>
      </c>
      <c r="F66" s="55">
        <v>0</v>
      </c>
      <c r="G66" s="56">
        <v>0</v>
      </c>
      <c r="H66" s="55">
        <v>0</v>
      </c>
      <c r="I66" s="56">
        <v>0</v>
      </c>
      <c r="J66" s="55">
        <v>562</v>
      </c>
      <c r="K66" s="56">
        <v>1541355</v>
      </c>
    </row>
    <row r="67" spans="1:11" x14ac:dyDescent="0.2">
      <c r="A67" s="60" t="s">
        <v>124</v>
      </c>
      <c r="B67" s="55">
        <v>752</v>
      </c>
      <c r="C67" s="56">
        <v>2083080</v>
      </c>
      <c r="D67" s="55">
        <v>0</v>
      </c>
      <c r="E67" s="56">
        <v>0</v>
      </c>
      <c r="F67" s="55">
        <v>0</v>
      </c>
      <c r="G67" s="56">
        <v>0</v>
      </c>
      <c r="H67" s="55">
        <v>0</v>
      </c>
      <c r="I67" s="56">
        <v>0</v>
      </c>
      <c r="J67" s="55">
        <v>752</v>
      </c>
      <c r="K67" s="56">
        <v>2083080</v>
      </c>
    </row>
    <row r="68" spans="1:11" x14ac:dyDescent="0.2">
      <c r="A68" s="54" t="s">
        <v>125</v>
      </c>
      <c r="B68" s="72">
        <v>1033</v>
      </c>
      <c r="C68" s="56">
        <v>3011776</v>
      </c>
      <c r="D68" s="72">
        <v>0</v>
      </c>
      <c r="E68" s="56">
        <v>0</v>
      </c>
      <c r="F68" s="72">
        <v>0</v>
      </c>
      <c r="G68" s="56">
        <v>0</v>
      </c>
      <c r="H68" s="72">
        <v>0</v>
      </c>
      <c r="I68" s="56">
        <v>0</v>
      </c>
      <c r="J68" s="72">
        <v>1033</v>
      </c>
      <c r="K68" s="56">
        <v>3011776</v>
      </c>
    </row>
    <row r="69" spans="1:11" ht="13.5" thickBot="1" x14ac:dyDescent="0.25">
      <c r="A69" s="61" t="s">
        <v>126</v>
      </c>
      <c r="B69" s="71">
        <v>0</v>
      </c>
      <c r="C69" s="62">
        <v>0</v>
      </c>
      <c r="D69" s="71">
        <v>0</v>
      </c>
      <c r="E69" s="62">
        <v>0</v>
      </c>
      <c r="F69" s="71">
        <v>0</v>
      </c>
      <c r="G69" s="62">
        <v>0</v>
      </c>
      <c r="H69" s="71">
        <v>2690</v>
      </c>
      <c r="I69" s="62">
        <v>6329505</v>
      </c>
      <c r="J69" s="71">
        <v>2690</v>
      </c>
      <c r="K69" s="62">
        <v>6329505</v>
      </c>
    </row>
    <row r="70" spans="1:11" x14ac:dyDescent="0.2">
      <c r="A70" s="54"/>
      <c r="B70" s="55"/>
      <c r="C70" s="54"/>
      <c r="D70" s="55"/>
      <c r="E70" s="54"/>
      <c r="F70" s="55"/>
      <c r="G70" s="54"/>
      <c r="H70" s="55"/>
      <c r="I70" s="54"/>
      <c r="J70" s="55"/>
      <c r="K70" s="56"/>
    </row>
    <row r="71" spans="1:11" x14ac:dyDescent="0.2">
      <c r="A71" s="64" t="s">
        <v>127</v>
      </c>
      <c r="B71" s="65">
        <f t="shared" ref="B71:I71" si="0">SUM(B8:B70)</f>
        <v>3528632</v>
      </c>
      <c r="C71" s="66">
        <f t="shared" si="0"/>
        <v>9316387015</v>
      </c>
      <c r="D71" s="65">
        <f t="shared" si="0"/>
        <v>796204</v>
      </c>
      <c r="E71" s="66">
        <f t="shared" si="0"/>
        <v>2271591021</v>
      </c>
      <c r="F71" s="65">
        <f t="shared" si="0"/>
        <v>1215367</v>
      </c>
      <c r="G71" s="66">
        <f t="shared" si="0"/>
        <v>3082037558</v>
      </c>
      <c r="H71" s="65">
        <f t="shared" si="0"/>
        <v>2690</v>
      </c>
      <c r="I71" s="66">
        <f t="shared" si="0"/>
        <v>6329505</v>
      </c>
      <c r="J71" s="65">
        <f>B71+D71+F71+H71</f>
        <v>5542893</v>
      </c>
      <c r="K71" s="66">
        <f>C71+E71+G71+I71</f>
        <v>14676345099</v>
      </c>
    </row>
    <row r="73" spans="1:11" x14ac:dyDescent="0.2">
      <c r="B73" s="70"/>
      <c r="C73" s="69"/>
      <c r="D73" s="70"/>
      <c r="E73" s="69"/>
      <c r="F73" s="70"/>
      <c r="G73" s="69"/>
      <c r="H73" s="69"/>
      <c r="I73" s="69"/>
      <c r="J73" s="70"/>
      <c r="K73" s="69"/>
    </row>
  </sheetData>
  <mergeCells count="7">
    <mergeCell ref="A2:K2"/>
    <mergeCell ref="A3:K3"/>
    <mergeCell ref="B5:C5"/>
    <mergeCell ref="D5:E5"/>
    <mergeCell ref="F5:G5"/>
    <mergeCell ref="J5:K5"/>
    <mergeCell ref="H5:I5"/>
  </mergeCells>
  <printOptions horizontalCentered="1"/>
  <pageMargins left="0.25" right="0.25" top="0.5" bottom="0.5" header="0.5" footer="0.25"/>
  <pageSetup scale="76" orientation="portrait" r:id="rId1"/>
  <headerFooter alignWithMargins="0">
    <oddFooter>&amp;L&amp;9Table 21  -  2007-2008 End-of-Year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0"/>
  <dimension ref="A1:K73"/>
  <sheetViews>
    <sheetView workbookViewId="0">
      <selection sqref="A1:XFD1048576"/>
    </sheetView>
  </sheetViews>
  <sheetFormatPr defaultRowHeight="12.75" x14ac:dyDescent="0.2"/>
  <cols>
    <col min="1" max="1" width="18.7109375" style="26" customWidth="1"/>
    <col min="2" max="2" width="9.28515625" style="28" bestFit="1" customWidth="1"/>
    <col min="3" max="3" width="13.7109375" style="26" customWidth="1"/>
    <col min="4" max="4" width="9.28515625" style="28" bestFit="1" customWidth="1"/>
    <col min="5" max="5" width="13.7109375" style="26" customWidth="1"/>
    <col min="6" max="6" width="9.28515625" style="28" customWidth="1"/>
    <col min="7" max="7" width="13.7109375" style="26" customWidth="1"/>
    <col min="8" max="8" width="7.7109375" style="28" customWidth="1"/>
    <col min="9" max="9" width="9.7109375" style="29" customWidth="1"/>
    <col min="10" max="10" width="9.28515625" style="26" bestFit="1" customWidth="1"/>
    <col min="11" max="11" width="14.7109375" style="26" customWidth="1"/>
  </cols>
  <sheetData>
    <row r="1" spans="1:11" x14ac:dyDescent="0.2">
      <c r="A1" s="5" t="s">
        <v>56</v>
      </c>
      <c r="B1" s="78"/>
      <c r="C1" s="53"/>
      <c r="D1" s="78"/>
      <c r="E1" s="53"/>
      <c r="F1" s="78"/>
      <c r="G1" s="53"/>
      <c r="H1" s="78"/>
      <c r="I1" s="77"/>
      <c r="J1" s="53"/>
      <c r="K1" s="53"/>
    </row>
    <row r="2" spans="1:11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">
      <c r="A3" s="219" t="s">
        <v>218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5" spans="1:11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216</v>
      </c>
      <c r="I5" s="218"/>
      <c r="J5" s="218" t="s">
        <v>127</v>
      </c>
      <c r="K5" s="218"/>
    </row>
    <row r="6" spans="1:11" x14ac:dyDescent="0.2">
      <c r="B6" s="76" t="s">
        <v>63</v>
      </c>
      <c r="C6" s="27" t="s">
        <v>64</v>
      </c>
      <c r="D6" s="76" t="s">
        <v>63</v>
      </c>
      <c r="E6" s="27" t="s">
        <v>64</v>
      </c>
      <c r="F6" s="76" t="s">
        <v>63</v>
      </c>
      <c r="G6" s="27" t="s">
        <v>64</v>
      </c>
      <c r="H6" s="76" t="s">
        <v>63</v>
      </c>
      <c r="I6" s="75" t="s">
        <v>64</v>
      </c>
      <c r="J6" s="27" t="s">
        <v>63</v>
      </c>
      <c r="K6" s="27" t="s">
        <v>64</v>
      </c>
    </row>
    <row r="8" spans="1:11" x14ac:dyDescent="0.2">
      <c r="A8" s="54" t="s">
        <v>65</v>
      </c>
      <c r="B8" s="55">
        <v>82639</v>
      </c>
      <c r="C8" s="56">
        <v>252009970</v>
      </c>
      <c r="D8" s="55">
        <v>9838</v>
      </c>
      <c r="E8" s="56">
        <v>34252536</v>
      </c>
      <c r="F8" s="55">
        <v>22933</v>
      </c>
      <c r="G8" s="56">
        <v>67632721</v>
      </c>
      <c r="H8" s="55">
        <v>0</v>
      </c>
      <c r="I8" s="56">
        <v>0</v>
      </c>
      <c r="J8" s="55">
        <v>115410</v>
      </c>
      <c r="K8" s="56">
        <v>353895227</v>
      </c>
    </row>
    <row r="9" spans="1:11" x14ac:dyDescent="0.2">
      <c r="A9" s="54" t="s">
        <v>66</v>
      </c>
      <c r="B9" s="55">
        <v>4194</v>
      </c>
      <c r="C9" s="56">
        <v>11502918</v>
      </c>
      <c r="D9" s="55">
        <v>148</v>
      </c>
      <c r="E9" s="56">
        <v>461653</v>
      </c>
      <c r="F9" s="55">
        <v>1116</v>
      </c>
      <c r="G9" s="56">
        <v>2996727</v>
      </c>
      <c r="H9" s="55">
        <v>0</v>
      </c>
      <c r="I9" s="56">
        <v>0</v>
      </c>
      <c r="J9" s="55">
        <v>5458</v>
      </c>
      <c r="K9" s="56">
        <v>14961298</v>
      </c>
    </row>
    <row r="10" spans="1:11" x14ac:dyDescent="0.2">
      <c r="A10" s="54" t="s">
        <v>67</v>
      </c>
      <c r="B10" s="55">
        <v>73813</v>
      </c>
      <c r="C10" s="56">
        <v>206825204</v>
      </c>
      <c r="D10" s="55">
        <v>585</v>
      </c>
      <c r="E10" s="56">
        <v>1832955</v>
      </c>
      <c r="F10" s="55">
        <v>288838</v>
      </c>
      <c r="G10" s="56">
        <v>831532305</v>
      </c>
      <c r="H10" s="55">
        <v>0</v>
      </c>
      <c r="I10" s="56">
        <v>0</v>
      </c>
      <c r="J10" s="55">
        <v>363236</v>
      </c>
      <c r="K10" s="56">
        <v>1040190464</v>
      </c>
    </row>
    <row r="11" spans="1:11" x14ac:dyDescent="0.2">
      <c r="A11" s="54" t="s">
        <v>68</v>
      </c>
      <c r="B11" s="55">
        <v>54816</v>
      </c>
      <c r="C11" s="56">
        <v>169746299</v>
      </c>
      <c r="D11" s="55">
        <v>4378</v>
      </c>
      <c r="E11" s="56">
        <v>14635599</v>
      </c>
      <c r="F11" s="55">
        <v>2139</v>
      </c>
      <c r="G11" s="56">
        <v>6181097</v>
      </c>
      <c r="H11" s="55">
        <v>0</v>
      </c>
      <c r="I11" s="56">
        <v>0</v>
      </c>
      <c r="J11" s="55">
        <v>61333</v>
      </c>
      <c r="K11" s="56">
        <v>190562995</v>
      </c>
    </row>
    <row r="12" spans="1:11" x14ac:dyDescent="0.2">
      <c r="A12" s="54" t="s">
        <v>69</v>
      </c>
      <c r="B12" s="55">
        <v>494617</v>
      </c>
      <c r="C12" s="56">
        <v>1514142946</v>
      </c>
      <c r="D12" s="55">
        <v>37962</v>
      </c>
      <c r="E12" s="56">
        <v>123062223</v>
      </c>
      <c r="F12" s="55">
        <v>149071</v>
      </c>
      <c r="G12" s="56">
        <v>446005582</v>
      </c>
      <c r="H12" s="55">
        <v>0</v>
      </c>
      <c r="I12" s="56">
        <v>0</v>
      </c>
      <c r="J12" s="55">
        <v>681650</v>
      </c>
      <c r="K12" s="56">
        <v>2083210751</v>
      </c>
    </row>
    <row r="13" spans="1:11" x14ac:dyDescent="0.2">
      <c r="A13" s="57" t="s">
        <v>70</v>
      </c>
      <c r="B13" s="58">
        <v>51149</v>
      </c>
      <c r="C13" s="59">
        <v>145706259</v>
      </c>
      <c r="D13" s="58">
        <v>3282</v>
      </c>
      <c r="E13" s="59">
        <v>9429790</v>
      </c>
      <c r="F13" s="58">
        <v>43087</v>
      </c>
      <c r="G13" s="59">
        <v>117028543</v>
      </c>
      <c r="H13" s="58">
        <v>0</v>
      </c>
      <c r="I13" s="59">
        <v>0</v>
      </c>
      <c r="J13" s="58">
        <v>97518</v>
      </c>
      <c r="K13" s="59">
        <v>272164592</v>
      </c>
    </row>
    <row r="14" spans="1:11" x14ac:dyDescent="0.2">
      <c r="A14" s="54" t="s">
        <v>71</v>
      </c>
      <c r="B14" s="55">
        <v>24761</v>
      </c>
      <c r="C14" s="56">
        <v>66597558</v>
      </c>
      <c r="D14" s="55">
        <v>8261</v>
      </c>
      <c r="E14" s="56">
        <v>25434624</v>
      </c>
      <c r="F14" s="55">
        <v>13888</v>
      </c>
      <c r="G14" s="56">
        <v>36792578</v>
      </c>
      <c r="H14" s="55">
        <v>0</v>
      </c>
      <c r="I14" s="56">
        <v>0</v>
      </c>
      <c r="J14" s="55">
        <v>46910</v>
      </c>
      <c r="K14" s="56">
        <v>128824760</v>
      </c>
    </row>
    <row r="15" spans="1:11" x14ac:dyDescent="0.2">
      <c r="A15" s="54" t="s">
        <v>72</v>
      </c>
      <c r="B15" s="55">
        <v>7301</v>
      </c>
      <c r="C15" s="56">
        <v>19636887</v>
      </c>
      <c r="D15" s="55">
        <v>2313</v>
      </c>
      <c r="E15" s="56">
        <v>7025342</v>
      </c>
      <c r="F15" s="55">
        <v>1124</v>
      </c>
      <c r="G15" s="56">
        <v>3323577</v>
      </c>
      <c r="H15" s="55">
        <v>0</v>
      </c>
      <c r="I15" s="56">
        <v>0</v>
      </c>
      <c r="J15" s="55">
        <v>10738</v>
      </c>
      <c r="K15" s="56">
        <v>29985806</v>
      </c>
    </row>
    <row r="16" spans="1:11" x14ac:dyDescent="0.2">
      <c r="A16" s="54" t="s">
        <v>73</v>
      </c>
      <c r="B16" s="55">
        <v>1979</v>
      </c>
      <c r="C16" s="56">
        <v>5599830</v>
      </c>
      <c r="D16" s="55">
        <v>6603</v>
      </c>
      <c r="E16" s="56">
        <v>22055467</v>
      </c>
      <c r="F16" s="55">
        <v>20283</v>
      </c>
      <c r="G16" s="56">
        <v>48155718</v>
      </c>
      <c r="H16" s="55">
        <v>0</v>
      </c>
      <c r="I16" s="56">
        <v>0</v>
      </c>
      <c r="J16" s="55">
        <v>28865</v>
      </c>
      <c r="K16" s="56">
        <v>75811015</v>
      </c>
    </row>
    <row r="17" spans="1:11" x14ac:dyDescent="0.2">
      <c r="A17" s="54" t="s">
        <v>74</v>
      </c>
      <c r="B17" s="55">
        <v>219276</v>
      </c>
      <c r="C17" s="56">
        <v>637652087</v>
      </c>
      <c r="D17" s="55">
        <v>35340</v>
      </c>
      <c r="E17" s="56">
        <v>111051151</v>
      </c>
      <c r="F17" s="55">
        <v>115225</v>
      </c>
      <c r="G17" s="56">
        <v>319887151</v>
      </c>
      <c r="H17" s="55">
        <v>0</v>
      </c>
      <c r="I17" s="56">
        <v>0</v>
      </c>
      <c r="J17" s="55">
        <v>369841</v>
      </c>
      <c r="K17" s="56">
        <v>1068590389</v>
      </c>
    </row>
    <row r="18" spans="1:11" x14ac:dyDescent="0.2">
      <c r="A18" s="54" t="s">
        <v>75</v>
      </c>
      <c r="B18" s="55">
        <v>146649</v>
      </c>
      <c r="C18" s="56">
        <v>372612763</v>
      </c>
      <c r="D18" s="55">
        <v>16652</v>
      </c>
      <c r="E18" s="56">
        <v>55726607</v>
      </c>
      <c r="F18" s="55">
        <v>38167</v>
      </c>
      <c r="G18" s="56">
        <v>104557992</v>
      </c>
      <c r="H18" s="55">
        <v>0</v>
      </c>
      <c r="I18" s="56">
        <v>0</v>
      </c>
      <c r="J18" s="55">
        <v>201468</v>
      </c>
      <c r="K18" s="56">
        <v>532897362</v>
      </c>
    </row>
    <row r="19" spans="1:11" x14ac:dyDescent="0.2">
      <c r="A19" s="57" t="s">
        <v>76</v>
      </c>
      <c r="B19" s="58">
        <v>9529</v>
      </c>
      <c r="C19" s="59">
        <v>28335078</v>
      </c>
      <c r="D19" s="58">
        <v>2318</v>
      </c>
      <c r="E19" s="59">
        <v>7418419</v>
      </c>
      <c r="F19" s="58">
        <v>357</v>
      </c>
      <c r="G19" s="59">
        <v>1205871</v>
      </c>
      <c r="H19" s="58">
        <v>0</v>
      </c>
      <c r="I19" s="59">
        <v>0</v>
      </c>
      <c r="J19" s="58">
        <v>12204</v>
      </c>
      <c r="K19" s="59">
        <v>36959368</v>
      </c>
    </row>
    <row r="20" spans="1:11" x14ac:dyDescent="0.2">
      <c r="A20" s="54" t="s">
        <v>77</v>
      </c>
      <c r="B20" s="55">
        <v>19192</v>
      </c>
      <c r="C20" s="56">
        <v>57736841</v>
      </c>
      <c r="D20" s="55">
        <v>8326</v>
      </c>
      <c r="E20" s="56">
        <v>26987582</v>
      </c>
      <c r="F20" s="55">
        <v>4063</v>
      </c>
      <c r="G20" s="56">
        <v>12174281</v>
      </c>
      <c r="H20" s="55">
        <v>0</v>
      </c>
      <c r="I20" s="56">
        <v>0</v>
      </c>
      <c r="J20" s="55">
        <v>31581</v>
      </c>
      <c r="K20" s="56">
        <v>96898704</v>
      </c>
    </row>
    <row r="21" spans="1:11" x14ac:dyDescent="0.2">
      <c r="A21" s="54" t="s">
        <v>78</v>
      </c>
      <c r="B21" s="55">
        <v>131669</v>
      </c>
      <c r="C21" s="56">
        <v>373861559</v>
      </c>
      <c r="D21" s="55">
        <v>36895</v>
      </c>
      <c r="E21" s="56">
        <v>118213275</v>
      </c>
      <c r="F21" s="55">
        <v>87657</v>
      </c>
      <c r="G21" s="56">
        <v>243276891</v>
      </c>
      <c r="H21" s="55">
        <v>0</v>
      </c>
      <c r="I21" s="56">
        <v>0</v>
      </c>
      <c r="J21" s="55">
        <v>256221</v>
      </c>
      <c r="K21" s="56">
        <v>735351725</v>
      </c>
    </row>
    <row r="22" spans="1:11" x14ac:dyDescent="0.2">
      <c r="A22" s="54" t="s">
        <v>79</v>
      </c>
      <c r="B22" s="55">
        <v>85840</v>
      </c>
      <c r="C22" s="56">
        <v>238297692</v>
      </c>
      <c r="D22" s="55">
        <v>16954</v>
      </c>
      <c r="E22" s="56">
        <v>51182688</v>
      </c>
      <c r="F22" s="55">
        <v>29245</v>
      </c>
      <c r="G22" s="56">
        <v>78174166</v>
      </c>
      <c r="H22" s="55">
        <v>0</v>
      </c>
      <c r="I22" s="56">
        <v>0</v>
      </c>
      <c r="J22" s="55">
        <v>132039</v>
      </c>
      <c r="K22" s="56">
        <v>367654546</v>
      </c>
    </row>
    <row r="23" spans="1:11" x14ac:dyDescent="0.2">
      <c r="A23" s="54" t="s">
        <v>80</v>
      </c>
      <c r="B23" s="55">
        <v>39487</v>
      </c>
      <c r="C23" s="56">
        <v>113628244</v>
      </c>
      <c r="D23" s="55">
        <v>12954</v>
      </c>
      <c r="E23" s="56">
        <v>39942348</v>
      </c>
      <c r="F23" s="55">
        <v>80569</v>
      </c>
      <c r="G23" s="56">
        <v>216980164</v>
      </c>
      <c r="H23" s="55">
        <v>0</v>
      </c>
      <c r="I23" s="56">
        <v>0</v>
      </c>
      <c r="J23" s="55">
        <v>133010</v>
      </c>
      <c r="K23" s="56">
        <v>370550756</v>
      </c>
    </row>
    <row r="24" spans="1:11" x14ac:dyDescent="0.2">
      <c r="A24" s="54" t="s">
        <v>81</v>
      </c>
      <c r="B24" s="55">
        <v>37249</v>
      </c>
      <c r="C24" s="56">
        <v>108308784</v>
      </c>
      <c r="D24" s="55">
        <v>8410</v>
      </c>
      <c r="E24" s="56">
        <v>25216363</v>
      </c>
      <c r="F24" s="55">
        <v>4027</v>
      </c>
      <c r="G24" s="56">
        <v>11418190</v>
      </c>
      <c r="H24" s="55">
        <v>0</v>
      </c>
      <c r="I24" s="56">
        <v>0</v>
      </c>
      <c r="J24" s="55">
        <v>49686</v>
      </c>
      <c r="K24" s="56">
        <v>144943337</v>
      </c>
    </row>
    <row r="25" spans="1:11" x14ac:dyDescent="0.2">
      <c r="A25" s="57" t="s">
        <v>82</v>
      </c>
      <c r="B25" s="58">
        <v>64316</v>
      </c>
      <c r="C25" s="59">
        <v>193765788</v>
      </c>
      <c r="D25" s="58">
        <v>10175</v>
      </c>
      <c r="E25" s="59">
        <v>33477334</v>
      </c>
      <c r="F25" s="58">
        <v>15290</v>
      </c>
      <c r="G25" s="59">
        <v>44449680</v>
      </c>
      <c r="H25" s="58">
        <v>0</v>
      </c>
      <c r="I25" s="59">
        <v>0</v>
      </c>
      <c r="J25" s="58">
        <v>89781</v>
      </c>
      <c r="K25" s="59">
        <v>271692802</v>
      </c>
    </row>
    <row r="26" spans="1:11" x14ac:dyDescent="0.2">
      <c r="A26" s="54" t="s">
        <v>83</v>
      </c>
      <c r="B26" s="55">
        <v>63430</v>
      </c>
      <c r="C26" s="56">
        <v>201828211</v>
      </c>
      <c r="D26" s="55">
        <v>5359</v>
      </c>
      <c r="E26" s="56">
        <v>18134392</v>
      </c>
      <c r="F26" s="55">
        <v>15456</v>
      </c>
      <c r="G26" s="56">
        <v>44772961</v>
      </c>
      <c r="H26" s="55">
        <v>0</v>
      </c>
      <c r="I26" s="56">
        <v>0</v>
      </c>
      <c r="J26" s="55">
        <v>84245</v>
      </c>
      <c r="K26" s="56">
        <v>264735564</v>
      </c>
    </row>
    <row r="27" spans="1:11" x14ac:dyDescent="0.2">
      <c r="A27" s="54" t="s">
        <v>84</v>
      </c>
      <c r="B27" s="55">
        <v>14464</v>
      </c>
      <c r="C27" s="56">
        <v>43149741</v>
      </c>
      <c r="D27" s="55">
        <v>2981</v>
      </c>
      <c r="E27" s="56">
        <v>9731123</v>
      </c>
      <c r="F27" s="55">
        <v>2941</v>
      </c>
      <c r="G27" s="56">
        <v>8032891</v>
      </c>
      <c r="H27" s="55">
        <v>0</v>
      </c>
      <c r="I27" s="56">
        <v>0</v>
      </c>
      <c r="J27" s="55">
        <v>20386</v>
      </c>
      <c r="K27" s="56">
        <v>60913755</v>
      </c>
    </row>
    <row r="28" spans="1:11" x14ac:dyDescent="0.2">
      <c r="A28" s="54" t="s">
        <v>85</v>
      </c>
      <c r="B28" s="55">
        <v>60329</v>
      </c>
      <c r="C28" s="56">
        <v>168276738</v>
      </c>
      <c r="D28" s="55">
        <v>5540</v>
      </c>
      <c r="E28" s="56">
        <v>18230899</v>
      </c>
      <c r="F28" s="55">
        <v>13770</v>
      </c>
      <c r="G28" s="56">
        <v>39033556</v>
      </c>
      <c r="H28" s="55">
        <v>0</v>
      </c>
      <c r="I28" s="56">
        <v>0</v>
      </c>
      <c r="J28" s="55">
        <v>79639</v>
      </c>
      <c r="K28" s="56">
        <v>225541193</v>
      </c>
    </row>
    <row r="29" spans="1:11" x14ac:dyDescent="0.2">
      <c r="A29" s="54" t="s">
        <v>86</v>
      </c>
      <c r="B29" s="55">
        <v>50014</v>
      </c>
      <c r="C29" s="56">
        <v>143162204</v>
      </c>
      <c r="D29" s="55">
        <v>27781</v>
      </c>
      <c r="E29" s="56">
        <v>90684013</v>
      </c>
      <c r="F29" s="55">
        <v>10546</v>
      </c>
      <c r="G29" s="56">
        <v>29718730</v>
      </c>
      <c r="H29" s="55">
        <v>0</v>
      </c>
      <c r="I29" s="56">
        <v>0</v>
      </c>
      <c r="J29" s="55">
        <v>88341</v>
      </c>
      <c r="K29" s="56">
        <v>263564947</v>
      </c>
    </row>
    <row r="30" spans="1:11" x14ac:dyDescent="0.2">
      <c r="A30" s="54" t="s">
        <v>87</v>
      </c>
      <c r="B30" s="55">
        <v>153314</v>
      </c>
      <c r="C30" s="56">
        <v>435445847</v>
      </c>
      <c r="D30" s="55">
        <v>43133</v>
      </c>
      <c r="E30" s="56">
        <v>116593254</v>
      </c>
      <c r="F30" s="55">
        <v>24175</v>
      </c>
      <c r="G30" s="56">
        <v>70777319</v>
      </c>
      <c r="H30" s="55">
        <v>0</v>
      </c>
      <c r="I30" s="56">
        <v>0</v>
      </c>
      <c r="J30" s="55">
        <v>220622</v>
      </c>
      <c r="K30" s="56">
        <v>622816420</v>
      </c>
    </row>
    <row r="31" spans="1:11" x14ac:dyDescent="0.2">
      <c r="A31" s="57" t="s">
        <v>88</v>
      </c>
      <c r="B31" s="58">
        <v>64372</v>
      </c>
      <c r="C31" s="59">
        <v>181908935</v>
      </c>
      <c r="D31" s="58">
        <v>11399</v>
      </c>
      <c r="E31" s="59">
        <v>34872808</v>
      </c>
      <c r="F31" s="58">
        <v>20408</v>
      </c>
      <c r="G31" s="59">
        <v>50186198</v>
      </c>
      <c r="H31" s="58">
        <v>0</v>
      </c>
      <c r="I31" s="59">
        <v>0</v>
      </c>
      <c r="J31" s="58">
        <v>96179</v>
      </c>
      <c r="K31" s="59">
        <v>266967941</v>
      </c>
    </row>
    <row r="32" spans="1:11" x14ac:dyDescent="0.2">
      <c r="A32" s="54" t="s">
        <v>89</v>
      </c>
      <c r="B32" s="55">
        <v>71196</v>
      </c>
      <c r="C32" s="56">
        <v>236839993</v>
      </c>
      <c r="D32" s="55">
        <v>5339</v>
      </c>
      <c r="E32" s="56">
        <v>17999699</v>
      </c>
      <c r="F32" s="55">
        <v>1467</v>
      </c>
      <c r="G32" s="56">
        <v>4390871</v>
      </c>
      <c r="H32" s="55">
        <v>0</v>
      </c>
      <c r="I32" s="56">
        <v>0</v>
      </c>
      <c r="J32" s="55">
        <v>78002</v>
      </c>
      <c r="K32" s="56">
        <v>259230563</v>
      </c>
    </row>
    <row r="33" spans="1:11" x14ac:dyDescent="0.2">
      <c r="A33" s="54" t="s">
        <v>90</v>
      </c>
      <c r="B33" s="55">
        <v>66298</v>
      </c>
      <c r="C33" s="56">
        <v>189771712</v>
      </c>
      <c r="D33" s="55">
        <v>26719</v>
      </c>
      <c r="E33" s="56">
        <v>77635747</v>
      </c>
      <c r="F33" s="55">
        <v>23107</v>
      </c>
      <c r="G33" s="56">
        <v>69896535</v>
      </c>
      <c r="H33" s="55">
        <v>0</v>
      </c>
      <c r="I33" s="56">
        <v>0</v>
      </c>
      <c r="J33" s="55">
        <v>116124</v>
      </c>
      <c r="K33" s="56">
        <v>337303994</v>
      </c>
    </row>
    <row r="34" spans="1:11" x14ac:dyDescent="0.2">
      <c r="A34" s="54" t="s">
        <v>91</v>
      </c>
      <c r="B34" s="55">
        <v>13968</v>
      </c>
      <c r="C34" s="56">
        <v>43129151</v>
      </c>
      <c r="D34" s="55">
        <v>1323</v>
      </c>
      <c r="E34" s="56">
        <v>4254909</v>
      </c>
      <c r="F34" s="55">
        <v>172</v>
      </c>
      <c r="G34" s="56">
        <v>544655</v>
      </c>
      <c r="H34" s="55">
        <v>0</v>
      </c>
      <c r="I34" s="56">
        <v>0</v>
      </c>
      <c r="J34" s="55">
        <v>15463</v>
      </c>
      <c r="K34" s="56">
        <v>47928715</v>
      </c>
    </row>
    <row r="35" spans="1:11" x14ac:dyDescent="0.2">
      <c r="A35" s="54" t="s">
        <v>92</v>
      </c>
      <c r="B35" s="55">
        <v>20920</v>
      </c>
      <c r="C35" s="56">
        <v>57011400</v>
      </c>
      <c r="D35" s="55">
        <v>5653</v>
      </c>
      <c r="E35" s="56">
        <v>16856880</v>
      </c>
      <c r="F35" s="55">
        <v>1482</v>
      </c>
      <c r="G35" s="56">
        <v>4614032</v>
      </c>
      <c r="H35" s="55">
        <v>0</v>
      </c>
      <c r="I35" s="56">
        <v>0</v>
      </c>
      <c r="J35" s="55">
        <v>28055</v>
      </c>
      <c r="K35" s="56">
        <v>78482312</v>
      </c>
    </row>
    <row r="36" spans="1:11" x14ac:dyDescent="0.2">
      <c r="A36" s="54" t="s">
        <v>93</v>
      </c>
      <c r="B36" s="55">
        <v>16196</v>
      </c>
      <c r="C36" s="56">
        <v>45001764</v>
      </c>
      <c r="D36" s="55">
        <v>327</v>
      </c>
      <c r="E36" s="56">
        <v>1115824</v>
      </c>
      <c r="F36" s="55">
        <v>4764</v>
      </c>
      <c r="G36" s="56">
        <v>13228672</v>
      </c>
      <c r="H36" s="55">
        <v>0</v>
      </c>
      <c r="I36" s="56">
        <v>0</v>
      </c>
      <c r="J36" s="55">
        <v>21287</v>
      </c>
      <c r="K36" s="56">
        <v>59346260</v>
      </c>
    </row>
    <row r="37" spans="1:11" x14ac:dyDescent="0.2">
      <c r="A37" s="57" t="s">
        <v>94</v>
      </c>
      <c r="B37" s="58">
        <v>6908</v>
      </c>
      <c r="C37" s="59">
        <v>19625751</v>
      </c>
      <c r="D37" s="58">
        <v>3645</v>
      </c>
      <c r="E37" s="59">
        <v>10663293</v>
      </c>
      <c r="F37" s="58">
        <v>3265</v>
      </c>
      <c r="G37" s="59">
        <v>9132539</v>
      </c>
      <c r="H37" s="58">
        <v>0</v>
      </c>
      <c r="I37" s="59">
        <v>0</v>
      </c>
      <c r="J37" s="58">
        <v>13818</v>
      </c>
      <c r="K37" s="59">
        <v>39421583</v>
      </c>
    </row>
    <row r="38" spans="1:11" x14ac:dyDescent="0.2">
      <c r="A38" s="54" t="s">
        <v>95</v>
      </c>
      <c r="B38" s="55">
        <v>80863</v>
      </c>
      <c r="C38" s="56">
        <v>246788601</v>
      </c>
      <c r="D38" s="55">
        <v>12666</v>
      </c>
      <c r="E38" s="56">
        <v>43474532</v>
      </c>
      <c r="F38" s="55">
        <v>26474</v>
      </c>
      <c r="G38" s="56">
        <v>77888691</v>
      </c>
      <c r="H38" s="55">
        <v>0</v>
      </c>
      <c r="I38" s="56">
        <v>0</v>
      </c>
      <c r="J38" s="55">
        <v>120003</v>
      </c>
      <c r="K38" s="56">
        <v>368151824</v>
      </c>
    </row>
    <row r="39" spans="1:11" x14ac:dyDescent="0.2">
      <c r="A39" s="54" t="s">
        <v>96</v>
      </c>
      <c r="B39" s="55">
        <v>41507</v>
      </c>
      <c r="C39" s="56">
        <v>120310573</v>
      </c>
      <c r="D39" s="55">
        <v>592</v>
      </c>
      <c r="E39" s="56">
        <v>1874525</v>
      </c>
      <c r="F39" s="55">
        <v>1117</v>
      </c>
      <c r="G39" s="56">
        <v>3284659</v>
      </c>
      <c r="H39" s="55">
        <v>0</v>
      </c>
      <c r="I39" s="56">
        <v>0</v>
      </c>
      <c r="J39" s="55">
        <v>43216</v>
      </c>
      <c r="K39" s="56">
        <v>125469757</v>
      </c>
    </row>
    <row r="40" spans="1:11" x14ac:dyDescent="0.2">
      <c r="A40" s="54" t="s">
        <v>97</v>
      </c>
      <c r="B40" s="55">
        <v>226804</v>
      </c>
      <c r="C40" s="56">
        <v>715778539</v>
      </c>
      <c r="D40" s="55">
        <v>90604</v>
      </c>
      <c r="E40" s="56">
        <v>308866434</v>
      </c>
      <c r="F40" s="55">
        <v>64697</v>
      </c>
      <c r="G40" s="56">
        <v>202067023</v>
      </c>
      <c r="H40" s="55">
        <v>0</v>
      </c>
      <c r="I40" s="56">
        <v>0</v>
      </c>
      <c r="J40" s="55">
        <v>382105</v>
      </c>
      <c r="K40" s="56">
        <v>1226711996</v>
      </c>
    </row>
    <row r="41" spans="1:11" x14ac:dyDescent="0.2">
      <c r="A41" s="54" t="s">
        <v>98</v>
      </c>
      <c r="B41" s="55">
        <v>136305</v>
      </c>
      <c r="C41" s="56">
        <v>411022358</v>
      </c>
      <c r="D41" s="55">
        <v>21034</v>
      </c>
      <c r="E41" s="56">
        <v>69798282</v>
      </c>
      <c r="F41" s="55">
        <v>5921</v>
      </c>
      <c r="G41" s="56">
        <v>16880263</v>
      </c>
      <c r="H41" s="55">
        <v>0</v>
      </c>
      <c r="I41" s="56">
        <v>0</v>
      </c>
      <c r="J41" s="55">
        <v>163260</v>
      </c>
      <c r="K41" s="56">
        <v>497700903</v>
      </c>
    </row>
    <row r="42" spans="1:11" x14ac:dyDescent="0.2">
      <c r="A42" s="54" t="s">
        <v>99</v>
      </c>
      <c r="B42" s="55">
        <v>8956</v>
      </c>
      <c r="C42" s="56">
        <v>27596733</v>
      </c>
      <c r="D42" s="55">
        <v>1864</v>
      </c>
      <c r="E42" s="56">
        <v>6123038</v>
      </c>
      <c r="F42" s="55">
        <v>1359</v>
      </c>
      <c r="G42" s="56">
        <v>3348230</v>
      </c>
      <c r="H42" s="55">
        <v>0</v>
      </c>
      <c r="I42" s="56">
        <v>0</v>
      </c>
      <c r="J42" s="55">
        <v>12179</v>
      </c>
      <c r="K42" s="56">
        <v>37068001</v>
      </c>
    </row>
    <row r="43" spans="1:11" x14ac:dyDescent="0.2">
      <c r="A43" s="57" t="s">
        <v>100</v>
      </c>
      <c r="B43" s="58">
        <v>155262</v>
      </c>
      <c r="C43" s="59">
        <v>442212713</v>
      </c>
      <c r="D43" s="58">
        <v>29997</v>
      </c>
      <c r="E43" s="59">
        <v>93172147</v>
      </c>
      <c r="F43" s="58">
        <v>47336</v>
      </c>
      <c r="G43" s="59">
        <v>137246332</v>
      </c>
      <c r="H43" s="58">
        <v>0</v>
      </c>
      <c r="I43" s="59">
        <v>0</v>
      </c>
      <c r="J43" s="58">
        <v>232595</v>
      </c>
      <c r="K43" s="59">
        <v>672631192</v>
      </c>
    </row>
    <row r="44" spans="1:11" x14ac:dyDescent="0.2">
      <c r="A44" s="54" t="s">
        <v>101</v>
      </c>
      <c r="B44" s="55">
        <v>55982</v>
      </c>
      <c r="C44" s="56">
        <v>166338512</v>
      </c>
      <c r="D44" s="55">
        <v>5353</v>
      </c>
      <c r="E44" s="56">
        <v>17101022</v>
      </c>
      <c r="F44" s="55">
        <v>7976</v>
      </c>
      <c r="G44" s="56">
        <v>25106394</v>
      </c>
      <c r="H44" s="55">
        <v>0</v>
      </c>
      <c r="I44" s="56">
        <v>0</v>
      </c>
      <c r="J44" s="55">
        <v>69311</v>
      </c>
      <c r="K44" s="56">
        <v>208545928</v>
      </c>
    </row>
    <row r="45" spans="1:11" x14ac:dyDescent="0.2">
      <c r="A45" s="54" t="s">
        <v>102</v>
      </c>
      <c r="B45" s="55">
        <v>54793</v>
      </c>
      <c r="C45" s="56">
        <v>159590133</v>
      </c>
      <c r="D45" s="55">
        <v>4858</v>
      </c>
      <c r="E45" s="56">
        <v>15520949</v>
      </c>
      <c r="F45" s="55">
        <v>12248</v>
      </c>
      <c r="G45" s="56">
        <v>35318818</v>
      </c>
      <c r="H45" s="55">
        <v>0</v>
      </c>
      <c r="I45" s="56">
        <v>0</v>
      </c>
      <c r="J45" s="55">
        <v>71899</v>
      </c>
      <c r="K45" s="56">
        <v>210429900</v>
      </c>
    </row>
    <row r="46" spans="1:11" x14ac:dyDescent="0.2">
      <c r="A46" s="54" t="s">
        <v>103</v>
      </c>
      <c r="B46" s="55">
        <v>98164</v>
      </c>
      <c r="C46" s="56">
        <v>287955846</v>
      </c>
      <c r="D46" s="55">
        <v>51536</v>
      </c>
      <c r="E46" s="56">
        <v>163556841</v>
      </c>
      <c r="F46" s="55">
        <v>55104</v>
      </c>
      <c r="G46" s="56">
        <v>147618758</v>
      </c>
      <c r="H46" s="55">
        <v>0</v>
      </c>
      <c r="I46" s="56">
        <v>0</v>
      </c>
      <c r="J46" s="55">
        <v>204804</v>
      </c>
      <c r="K46" s="56">
        <v>599131445</v>
      </c>
    </row>
    <row r="47" spans="1:11" x14ac:dyDescent="0.2">
      <c r="A47" s="54" t="s">
        <v>104</v>
      </c>
      <c r="B47" s="55">
        <v>41530</v>
      </c>
      <c r="C47" s="56">
        <v>158170601</v>
      </c>
      <c r="D47" s="55">
        <v>109041</v>
      </c>
      <c r="E47" s="56">
        <v>389821038</v>
      </c>
      <c r="F47" s="55">
        <v>64747</v>
      </c>
      <c r="G47" s="56">
        <v>214716986</v>
      </c>
      <c r="H47" s="55">
        <v>0</v>
      </c>
      <c r="I47" s="56">
        <v>0</v>
      </c>
      <c r="J47" s="55">
        <v>215318</v>
      </c>
      <c r="K47" s="56">
        <v>762708625</v>
      </c>
    </row>
    <row r="48" spans="1:11" x14ac:dyDescent="0.2">
      <c r="A48" s="54" t="s">
        <v>105</v>
      </c>
      <c r="B48" s="55">
        <v>9767</v>
      </c>
      <c r="C48" s="56">
        <v>27254110</v>
      </c>
      <c r="D48" s="55">
        <v>8784</v>
      </c>
      <c r="E48" s="56">
        <v>28415531</v>
      </c>
      <c r="F48" s="55">
        <v>4907</v>
      </c>
      <c r="G48" s="56">
        <v>13758492</v>
      </c>
      <c r="H48" s="55">
        <v>0</v>
      </c>
      <c r="I48" s="56">
        <v>0</v>
      </c>
      <c r="J48" s="55">
        <v>23458</v>
      </c>
      <c r="K48" s="56">
        <v>69428133</v>
      </c>
    </row>
    <row r="49" spans="1:11" x14ac:dyDescent="0.2">
      <c r="A49" s="57" t="s">
        <v>106</v>
      </c>
      <c r="B49" s="58">
        <v>66530</v>
      </c>
      <c r="C49" s="59">
        <v>193616805</v>
      </c>
      <c r="D49" s="58">
        <v>13454</v>
      </c>
      <c r="E49" s="59">
        <v>45672904</v>
      </c>
      <c r="F49" s="58">
        <v>2927</v>
      </c>
      <c r="G49" s="59">
        <v>8579019</v>
      </c>
      <c r="H49" s="58">
        <v>0</v>
      </c>
      <c r="I49" s="59">
        <v>0</v>
      </c>
      <c r="J49" s="58">
        <v>82911</v>
      </c>
      <c r="K49" s="59">
        <v>247868728</v>
      </c>
    </row>
    <row r="50" spans="1:11" x14ac:dyDescent="0.2">
      <c r="A50" s="54" t="s">
        <v>107</v>
      </c>
      <c r="B50" s="55">
        <v>10992</v>
      </c>
      <c r="C50" s="56">
        <v>33809278</v>
      </c>
      <c r="D50" s="55">
        <v>1868</v>
      </c>
      <c r="E50" s="56">
        <v>5686171</v>
      </c>
      <c r="F50" s="55">
        <v>4375</v>
      </c>
      <c r="G50" s="56">
        <v>10800798</v>
      </c>
      <c r="H50" s="55">
        <v>0</v>
      </c>
      <c r="I50" s="56">
        <v>0</v>
      </c>
      <c r="J50" s="55">
        <v>17235</v>
      </c>
      <c r="K50" s="56">
        <v>50296247</v>
      </c>
    </row>
    <row r="51" spans="1:11" x14ac:dyDescent="0.2">
      <c r="A51" s="54" t="s">
        <v>108</v>
      </c>
      <c r="B51" s="55">
        <v>77665</v>
      </c>
      <c r="C51" s="56">
        <v>230031083</v>
      </c>
      <c r="D51" s="55">
        <v>17398</v>
      </c>
      <c r="E51" s="56">
        <v>57706142</v>
      </c>
      <c r="F51" s="55">
        <v>24198</v>
      </c>
      <c r="G51" s="56">
        <v>68717500</v>
      </c>
      <c r="H51" s="55">
        <v>0</v>
      </c>
      <c r="I51" s="56">
        <v>0</v>
      </c>
      <c r="J51" s="55">
        <v>119261</v>
      </c>
      <c r="K51" s="56">
        <v>356454725</v>
      </c>
    </row>
    <row r="52" spans="1:11" x14ac:dyDescent="0.2">
      <c r="A52" s="54" t="s">
        <v>109</v>
      </c>
      <c r="B52" s="55">
        <v>331628</v>
      </c>
      <c r="C52" s="56">
        <v>993492679</v>
      </c>
      <c r="D52" s="55">
        <v>26447</v>
      </c>
      <c r="E52" s="56">
        <v>85334038</v>
      </c>
      <c r="F52" s="55">
        <v>75927</v>
      </c>
      <c r="G52" s="56">
        <v>217324184</v>
      </c>
      <c r="H52" s="55">
        <v>0</v>
      </c>
      <c r="I52" s="56">
        <v>0</v>
      </c>
      <c r="J52" s="55">
        <v>434002</v>
      </c>
      <c r="K52" s="56">
        <v>1296150901</v>
      </c>
    </row>
    <row r="53" spans="1:11" x14ac:dyDescent="0.2">
      <c r="A53" s="54" t="s">
        <v>110</v>
      </c>
      <c r="B53" s="55">
        <v>35832</v>
      </c>
      <c r="C53" s="56">
        <v>99504712</v>
      </c>
      <c r="D53" s="55">
        <v>14542</v>
      </c>
      <c r="E53" s="56">
        <v>46076320</v>
      </c>
      <c r="F53" s="55">
        <v>12104</v>
      </c>
      <c r="G53" s="56">
        <v>33360900</v>
      </c>
      <c r="H53" s="55">
        <v>0</v>
      </c>
      <c r="I53" s="56">
        <v>0</v>
      </c>
      <c r="J53" s="55">
        <v>62478</v>
      </c>
      <c r="K53" s="56">
        <v>178941932</v>
      </c>
    </row>
    <row r="54" spans="1:11" x14ac:dyDescent="0.2">
      <c r="A54" s="54" t="s">
        <v>111</v>
      </c>
      <c r="B54" s="55">
        <v>5839</v>
      </c>
      <c r="C54" s="56">
        <v>16205260</v>
      </c>
      <c r="D54" s="55">
        <v>2513</v>
      </c>
      <c r="E54" s="56">
        <v>8311426</v>
      </c>
      <c r="F54" s="55">
        <v>255</v>
      </c>
      <c r="G54" s="56">
        <v>782006</v>
      </c>
      <c r="H54" s="55">
        <v>0</v>
      </c>
      <c r="I54" s="56">
        <v>0</v>
      </c>
      <c r="J54" s="55">
        <v>8607</v>
      </c>
      <c r="K54" s="56">
        <v>25298692</v>
      </c>
    </row>
    <row r="55" spans="1:11" x14ac:dyDescent="0.2">
      <c r="A55" s="57" t="s">
        <v>112</v>
      </c>
      <c r="B55" s="58">
        <v>72678</v>
      </c>
      <c r="C55" s="59">
        <v>207264836</v>
      </c>
      <c r="D55" s="58">
        <v>18859</v>
      </c>
      <c r="E55" s="59">
        <v>57684774</v>
      </c>
      <c r="F55" s="58">
        <v>25084</v>
      </c>
      <c r="G55" s="59">
        <v>76792845</v>
      </c>
      <c r="H55" s="58">
        <v>0</v>
      </c>
      <c r="I55" s="59">
        <v>0</v>
      </c>
      <c r="J55" s="58">
        <v>116621</v>
      </c>
      <c r="K55" s="59">
        <v>341742455</v>
      </c>
    </row>
    <row r="56" spans="1:11" x14ac:dyDescent="0.2">
      <c r="A56" s="54" t="s">
        <v>113</v>
      </c>
      <c r="B56" s="55">
        <v>72368</v>
      </c>
      <c r="C56" s="56">
        <v>209946233</v>
      </c>
      <c r="D56" s="55">
        <v>6737</v>
      </c>
      <c r="E56" s="56">
        <v>21666288</v>
      </c>
      <c r="F56" s="55">
        <v>11166</v>
      </c>
      <c r="G56" s="56">
        <v>31236957</v>
      </c>
      <c r="H56" s="55">
        <v>0</v>
      </c>
      <c r="I56" s="56">
        <v>0</v>
      </c>
      <c r="J56" s="55">
        <v>90271</v>
      </c>
      <c r="K56" s="56">
        <v>262849478</v>
      </c>
    </row>
    <row r="57" spans="1:11" x14ac:dyDescent="0.2">
      <c r="A57" s="54" t="s">
        <v>114</v>
      </c>
      <c r="B57" s="55">
        <v>27409</v>
      </c>
      <c r="C57" s="56">
        <v>89147660</v>
      </c>
      <c r="D57" s="55">
        <v>4462</v>
      </c>
      <c r="E57" s="56">
        <v>13752458</v>
      </c>
      <c r="F57" s="55">
        <v>8132</v>
      </c>
      <c r="G57" s="56">
        <v>22923553</v>
      </c>
      <c r="H57" s="55">
        <v>0</v>
      </c>
      <c r="I57" s="56">
        <v>0</v>
      </c>
      <c r="J57" s="55">
        <v>40003</v>
      </c>
      <c r="K57" s="56">
        <v>125823671</v>
      </c>
    </row>
    <row r="58" spans="1:11" x14ac:dyDescent="0.2">
      <c r="A58" s="54" t="s">
        <v>115</v>
      </c>
      <c r="B58" s="55">
        <v>59509</v>
      </c>
      <c r="C58" s="56">
        <v>170875609</v>
      </c>
      <c r="D58" s="55">
        <v>11446</v>
      </c>
      <c r="E58" s="56">
        <v>34545685</v>
      </c>
      <c r="F58" s="55">
        <v>6175</v>
      </c>
      <c r="G58" s="56">
        <v>17119425</v>
      </c>
      <c r="H58" s="55">
        <v>0</v>
      </c>
      <c r="I58" s="56">
        <v>0</v>
      </c>
      <c r="J58" s="55">
        <v>77130</v>
      </c>
      <c r="K58" s="56">
        <v>222540719</v>
      </c>
    </row>
    <row r="59" spans="1:11" x14ac:dyDescent="0.2">
      <c r="A59" s="54" t="s">
        <v>116</v>
      </c>
      <c r="B59" s="55">
        <v>5461</v>
      </c>
      <c r="C59" s="56">
        <v>16200351</v>
      </c>
      <c r="D59" s="55">
        <v>0</v>
      </c>
      <c r="E59" s="56">
        <v>0</v>
      </c>
      <c r="F59" s="55">
        <v>2488</v>
      </c>
      <c r="G59" s="56">
        <v>7211241</v>
      </c>
      <c r="H59" s="55">
        <v>0</v>
      </c>
      <c r="I59" s="56">
        <v>0</v>
      </c>
      <c r="J59" s="55">
        <v>7949</v>
      </c>
      <c r="K59" s="56">
        <v>23411592</v>
      </c>
    </row>
    <row r="60" spans="1:11" x14ac:dyDescent="0.2">
      <c r="A60" s="54" t="s">
        <v>117</v>
      </c>
      <c r="B60" s="55">
        <v>1622</v>
      </c>
      <c r="C60" s="56">
        <v>5022613</v>
      </c>
      <c r="D60" s="55">
        <v>0</v>
      </c>
      <c r="E60" s="56">
        <v>0</v>
      </c>
      <c r="F60" s="55">
        <v>0</v>
      </c>
      <c r="G60" s="56">
        <v>0</v>
      </c>
      <c r="H60" s="55">
        <v>0</v>
      </c>
      <c r="I60" s="56">
        <v>0</v>
      </c>
      <c r="J60" s="55">
        <v>1622</v>
      </c>
      <c r="K60" s="56">
        <v>5022613</v>
      </c>
    </row>
    <row r="61" spans="1:11" x14ac:dyDescent="0.2">
      <c r="A61" s="57" t="s">
        <v>118</v>
      </c>
      <c r="B61" s="58">
        <v>0</v>
      </c>
      <c r="C61" s="59">
        <v>0</v>
      </c>
      <c r="D61" s="58">
        <v>0</v>
      </c>
      <c r="E61" s="59">
        <v>0</v>
      </c>
      <c r="F61" s="58">
        <v>0</v>
      </c>
      <c r="G61" s="59">
        <v>0</v>
      </c>
      <c r="H61" s="58">
        <v>0</v>
      </c>
      <c r="I61" s="59">
        <v>0</v>
      </c>
      <c r="J61" s="74">
        <v>0</v>
      </c>
      <c r="K61" s="59">
        <v>0</v>
      </c>
    </row>
    <row r="62" spans="1:11" x14ac:dyDescent="0.2">
      <c r="A62" s="54" t="s">
        <v>119</v>
      </c>
      <c r="B62" s="55">
        <v>2445</v>
      </c>
      <c r="C62" s="56">
        <v>8765609</v>
      </c>
      <c r="D62" s="55">
        <v>0</v>
      </c>
      <c r="E62" s="56">
        <v>0</v>
      </c>
      <c r="F62" s="55">
        <v>0</v>
      </c>
      <c r="G62" s="56">
        <v>0</v>
      </c>
      <c r="H62" s="55">
        <v>0</v>
      </c>
      <c r="I62" s="56">
        <v>0</v>
      </c>
      <c r="J62" s="55">
        <v>2445</v>
      </c>
      <c r="K62" s="56">
        <v>8765609</v>
      </c>
    </row>
    <row r="63" spans="1:11" x14ac:dyDescent="0.2">
      <c r="A63" s="54" t="s">
        <v>120</v>
      </c>
      <c r="B63" s="55">
        <v>2673</v>
      </c>
      <c r="C63" s="56">
        <v>8134506</v>
      </c>
      <c r="D63" s="55">
        <v>186</v>
      </c>
      <c r="E63" s="56">
        <v>646377</v>
      </c>
      <c r="F63" s="55">
        <v>0</v>
      </c>
      <c r="G63" s="56">
        <v>0</v>
      </c>
      <c r="H63" s="55">
        <v>0</v>
      </c>
      <c r="I63" s="56">
        <v>0</v>
      </c>
      <c r="J63" s="55">
        <v>2859</v>
      </c>
      <c r="K63" s="56">
        <v>8780883</v>
      </c>
    </row>
    <row r="64" spans="1:11" x14ac:dyDescent="0.2">
      <c r="A64" s="54" t="s">
        <v>121</v>
      </c>
      <c r="B64" s="55">
        <v>890</v>
      </c>
      <c r="C64" s="55">
        <v>2826696</v>
      </c>
      <c r="D64" s="55">
        <v>0</v>
      </c>
      <c r="E64" s="56">
        <v>0</v>
      </c>
      <c r="F64" s="55">
        <v>0</v>
      </c>
      <c r="G64" s="56">
        <v>0</v>
      </c>
      <c r="H64" s="55">
        <v>0</v>
      </c>
      <c r="I64" s="56">
        <v>0</v>
      </c>
      <c r="J64" s="55">
        <v>890</v>
      </c>
      <c r="K64" s="56">
        <v>2826696</v>
      </c>
    </row>
    <row r="65" spans="1:11" x14ac:dyDescent="0.2">
      <c r="A65" s="54" t="s">
        <v>122</v>
      </c>
      <c r="B65" s="55">
        <v>0</v>
      </c>
      <c r="C65" s="56">
        <v>0</v>
      </c>
      <c r="D65" s="55">
        <v>0</v>
      </c>
      <c r="E65" s="56">
        <v>0</v>
      </c>
      <c r="F65" s="55">
        <v>0</v>
      </c>
      <c r="G65" s="56">
        <v>0</v>
      </c>
      <c r="H65" s="55">
        <v>0</v>
      </c>
      <c r="I65" s="56">
        <v>0</v>
      </c>
      <c r="J65" s="55">
        <v>0</v>
      </c>
      <c r="K65" s="56">
        <v>0</v>
      </c>
    </row>
    <row r="66" spans="1:11" x14ac:dyDescent="0.2">
      <c r="A66" s="54" t="s">
        <v>123</v>
      </c>
      <c r="B66" s="55">
        <v>548</v>
      </c>
      <c r="C66" s="56">
        <v>1609245</v>
      </c>
      <c r="D66" s="55">
        <v>0</v>
      </c>
      <c r="E66" s="56">
        <v>0</v>
      </c>
      <c r="F66" s="55">
        <v>0</v>
      </c>
      <c r="G66" s="56">
        <v>0</v>
      </c>
      <c r="H66" s="55">
        <v>0</v>
      </c>
      <c r="I66" s="56">
        <v>0</v>
      </c>
      <c r="J66" s="55">
        <v>548</v>
      </c>
      <c r="K66" s="56">
        <v>1609245</v>
      </c>
    </row>
    <row r="67" spans="1:11" x14ac:dyDescent="0.2">
      <c r="A67" s="60" t="s">
        <v>124</v>
      </c>
      <c r="B67" s="55">
        <v>629</v>
      </c>
      <c r="C67" s="56">
        <v>1953836</v>
      </c>
      <c r="D67" s="55">
        <v>0</v>
      </c>
      <c r="E67" s="56">
        <v>0</v>
      </c>
      <c r="F67" s="55">
        <v>0</v>
      </c>
      <c r="G67" s="56">
        <v>0</v>
      </c>
      <c r="H67" s="55">
        <v>0</v>
      </c>
      <c r="I67" s="56">
        <v>0</v>
      </c>
      <c r="J67" s="55">
        <v>629</v>
      </c>
      <c r="K67" s="56">
        <v>1953836</v>
      </c>
    </row>
    <row r="68" spans="1:11" x14ac:dyDescent="0.2">
      <c r="A68" s="54" t="s">
        <v>125</v>
      </c>
      <c r="B68" s="72">
        <v>1120</v>
      </c>
      <c r="C68" s="56">
        <v>3663913</v>
      </c>
      <c r="D68" s="72">
        <v>0</v>
      </c>
      <c r="E68" s="56">
        <v>0</v>
      </c>
      <c r="F68" s="72">
        <v>0</v>
      </c>
      <c r="G68" s="56">
        <v>0</v>
      </c>
      <c r="H68" s="72">
        <v>0</v>
      </c>
      <c r="I68" s="56">
        <v>0</v>
      </c>
      <c r="J68" s="72">
        <v>1120</v>
      </c>
      <c r="K68" s="56">
        <v>3663913</v>
      </c>
    </row>
    <row r="69" spans="1:11" ht="13.5" thickBot="1" x14ac:dyDescent="0.25">
      <c r="A69" s="61" t="s">
        <v>126</v>
      </c>
      <c r="B69" s="71">
        <v>0</v>
      </c>
      <c r="C69" s="62">
        <v>0</v>
      </c>
      <c r="D69" s="71">
        <v>0</v>
      </c>
      <c r="E69" s="62">
        <v>0</v>
      </c>
      <c r="F69" s="71">
        <v>0</v>
      </c>
      <c r="G69" s="62">
        <v>0</v>
      </c>
      <c r="H69" s="71">
        <v>2911</v>
      </c>
      <c r="I69" s="62">
        <v>7703338</v>
      </c>
      <c r="J69" s="71">
        <v>2911</v>
      </c>
      <c r="K69" s="62">
        <v>7703338</v>
      </c>
    </row>
    <row r="70" spans="1:11" x14ac:dyDescent="0.2">
      <c r="A70" s="54"/>
      <c r="B70" s="55"/>
      <c r="C70" s="54"/>
      <c r="D70" s="55"/>
      <c r="E70" s="54"/>
      <c r="F70" s="55"/>
      <c r="G70" s="54"/>
      <c r="H70" s="55"/>
      <c r="I70" s="56"/>
      <c r="J70" s="55"/>
      <c r="K70" s="56"/>
    </row>
    <row r="71" spans="1:11" x14ac:dyDescent="0.2">
      <c r="A71" s="64" t="s">
        <v>127</v>
      </c>
      <c r="B71" s="65">
        <v>3835656</v>
      </c>
      <c r="C71" s="66">
        <v>11336207797</v>
      </c>
      <c r="D71" s="65">
        <v>814834</v>
      </c>
      <c r="E71" s="66">
        <v>2638985719</v>
      </c>
      <c r="F71" s="65">
        <v>1503349</v>
      </c>
      <c r="G71" s="66">
        <v>4308185267</v>
      </c>
      <c r="H71" s="65">
        <v>2911</v>
      </c>
      <c r="I71" s="66">
        <v>7703338</v>
      </c>
      <c r="J71" s="65">
        <v>6156750</v>
      </c>
      <c r="K71" s="66">
        <v>18291082121</v>
      </c>
    </row>
    <row r="73" spans="1:11" x14ac:dyDescent="0.2">
      <c r="B73" s="73"/>
      <c r="C73" s="69"/>
      <c r="D73" s="73"/>
      <c r="E73" s="69"/>
      <c r="F73" s="73"/>
      <c r="G73" s="69"/>
      <c r="H73" s="73"/>
      <c r="I73" s="69"/>
      <c r="J73" s="70"/>
      <c r="K73" s="69"/>
    </row>
  </sheetData>
  <mergeCells count="7">
    <mergeCell ref="A2:K2"/>
    <mergeCell ref="A3:K3"/>
    <mergeCell ref="B5:C5"/>
    <mergeCell ref="D5:E5"/>
    <mergeCell ref="F5:G5"/>
    <mergeCell ref="J5:K5"/>
    <mergeCell ref="H5:I5"/>
  </mergeCells>
  <printOptions horizontalCentered="1"/>
  <pageMargins left="0.25" right="0.25" top="0.5" bottom="0.5" header="0.5" footer="0.25"/>
  <pageSetup scale="76" orientation="portrait" r:id="rId1"/>
  <headerFooter alignWithMargins="0">
    <oddFooter>&amp;L&amp;9Table 21  -  2008-2009 End-of-Year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"/>
  <dimension ref="A1:K73"/>
  <sheetViews>
    <sheetView workbookViewId="0">
      <selection sqref="A1:XFD1048576"/>
    </sheetView>
  </sheetViews>
  <sheetFormatPr defaultRowHeight="12.75" x14ac:dyDescent="0.2"/>
  <cols>
    <col min="1" max="1" width="18.7109375" style="26" customWidth="1"/>
    <col min="2" max="2" width="8.7109375" style="28" customWidth="1"/>
    <col min="3" max="3" width="12.7109375" style="26" customWidth="1"/>
    <col min="4" max="4" width="8.7109375" style="28" customWidth="1"/>
    <col min="5" max="5" width="12.7109375" style="26" customWidth="1"/>
    <col min="6" max="6" width="8.7109375" style="28" customWidth="1"/>
    <col min="7" max="7" width="12.7109375" style="26" customWidth="1"/>
    <col min="8" max="8" width="7.7109375" style="28" customWidth="1"/>
    <col min="9" max="9" width="10.7109375" style="29" customWidth="1"/>
    <col min="10" max="10" width="9.28515625" style="26" bestFit="1" customWidth="1"/>
    <col min="11" max="11" width="14.7109375" style="26" customWidth="1"/>
  </cols>
  <sheetData>
    <row r="1" spans="1:11" x14ac:dyDescent="0.2">
      <c r="A1" s="5" t="s">
        <v>56</v>
      </c>
      <c r="B1" s="78"/>
      <c r="C1" s="53"/>
      <c r="D1" s="78"/>
      <c r="E1" s="53"/>
      <c r="F1" s="78"/>
      <c r="G1" s="53"/>
      <c r="H1" s="78"/>
      <c r="I1" s="77"/>
      <c r="J1" s="53"/>
      <c r="K1" s="53"/>
    </row>
    <row r="2" spans="1:11" x14ac:dyDescent="0.2">
      <c r="A2" s="219" t="s">
        <v>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">
      <c r="A3" s="219" t="s">
        <v>219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5" spans="1:11" x14ac:dyDescent="0.2">
      <c r="B5" s="218" t="s">
        <v>59</v>
      </c>
      <c r="C5" s="218"/>
      <c r="D5" s="218" t="s">
        <v>60</v>
      </c>
      <c r="E5" s="218"/>
      <c r="F5" s="218" t="s">
        <v>61</v>
      </c>
      <c r="G5" s="218"/>
      <c r="H5" s="218" t="s">
        <v>216</v>
      </c>
      <c r="I5" s="218"/>
      <c r="J5" s="218" t="s">
        <v>127</v>
      </c>
      <c r="K5" s="218"/>
    </row>
    <row r="6" spans="1:11" x14ac:dyDescent="0.2">
      <c r="B6" s="76" t="s">
        <v>63</v>
      </c>
      <c r="C6" s="27" t="s">
        <v>64</v>
      </c>
      <c r="D6" s="76" t="s">
        <v>63</v>
      </c>
      <c r="E6" s="27" t="s">
        <v>64</v>
      </c>
      <c r="F6" s="76" t="s">
        <v>63</v>
      </c>
      <c r="G6" s="27" t="s">
        <v>64</v>
      </c>
      <c r="H6" s="76" t="s">
        <v>63</v>
      </c>
      <c r="I6" s="75" t="s">
        <v>64</v>
      </c>
      <c r="J6" s="27" t="s">
        <v>63</v>
      </c>
      <c r="K6" s="27" t="s">
        <v>64</v>
      </c>
    </row>
    <row r="8" spans="1:11" x14ac:dyDescent="0.2">
      <c r="A8" s="54" t="s">
        <v>65</v>
      </c>
      <c r="B8" s="82">
        <v>106033</v>
      </c>
      <c r="C8" s="81">
        <v>418145767</v>
      </c>
      <c r="D8" s="82">
        <v>11274</v>
      </c>
      <c r="E8" s="81">
        <v>48875535</v>
      </c>
      <c r="F8" s="82">
        <v>32977</v>
      </c>
      <c r="G8" s="81">
        <v>132877553</v>
      </c>
      <c r="H8" s="82">
        <v>0</v>
      </c>
      <c r="I8" s="81">
        <v>0</v>
      </c>
      <c r="J8" s="82">
        <v>150284</v>
      </c>
      <c r="K8" s="81">
        <v>599898855</v>
      </c>
    </row>
    <row r="9" spans="1:11" x14ac:dyDescent="0.2">
      <c r="A9" s="54" t="s">
        <v>66</v>
      </c>
      <c r="B9" s="82">
        <v>5458</v>
      </c>
      <c r="C9" s="82">
        <v>17836079</v>
      </c>
      <c r="D9" s="82">
        <v>194</v>
      </c>
      <c r="E9" s="82">
        <v>657969</v>
      </c>
      <c r="F9" s="82">
        <v>2144</v>
      </c>
      <c r="G9" s="82">
        <v>7795877</v>
      </c>
      <c r="H9" s="82">
        <v>0</v>
      </c>
      <c r="I9" s="82">
        <v>0</v>
      </c>
      <c r="J9" s="82">
        <v>7796</v>
      </c>
      <c r="K9" s="82">
        <v>26289925</v>
      </c>
    </row>
    <row r="10" spans="1:11" x14ac:dyDescent="0.2">
      <c r="A10" s="54" t="s">
        <v>67</v>
      </c>
      <c r="B10" s="82">
        <v>108593</v>
      </c>
      <c r="C10" s="82">
        <v>372965299</v>
      </c>
      <c r="D10" s="82">
        <v>644</v>
      </c>
      <c r="E10" s="82">
        <v>2242021</v>
      </c>
      <c r="F10" s="82">
        <v>400905</v>
      </c>
      <c r="G10" s="82">
        <v>1490472071</v>
      </c>
      <c r="H10" s="82">
        <v>0</v>
      </c>
      <c r="I10" s="82">
        <v>0</v>
      </c>
      <c r="J10" s="82">
        <v>510142</v>
      </c>
      <c r="K10" s="82">
        <v>1865679391</v>
      </c>
    </row>
    <row r="11" spans="1:11" x14ac:dyDescent="0.2">
      <c r="A11" s="54" t="s">
        <v>68</v>
      </c>
      <c r="B11" s="82">
        <v>68381</v>
      </c>
      <c r="C11" s="82">
        <v>265163595</v>
      </c>
      <c r="D11" s="82">
        <v>5278</v>
      </c>
      <c r="E11" s="82">
        <v>21290254</v>
      </c>
      <c r="F11" s="82">
        <v>2637</v>
      </c>
      <c r="G11" s="82">
        <v>9701586</v>
      </c>
      <c r="H11" s="82">
        <v>0</v>
      </c>
      <c r="I11" s="82">
        <v>0</v>
      </c>
      <c r="J11" s="82">
        <v>76296</v>
      </c>
      <c r="K11" s="82">
        <v>296155435</v>
      </c>
    </row>
    <row r="12" spans="1:11" x14ac:dyDescent="0.2">
      <c r="A12" s="54" t="s">
        <v>69</v>
      </c>
      <c r="B12" s="82">
        <v>616267</v>
      </c>
      <c r="C12" s="82">
        <v>2262772398</v>
      </c>
      <c r="D12" s="82">
        <v>46859</v>
      </c>
      <c r="E12" s="82">
        <v>182143730</v>
      </c>
      <c r="F12" s="82">
        <v>203710</v>
      </c>
      <c r="G12" s="82">
        <v>777961876</v>
      </c>
      <c r="H12" s="82">
        <v>0</v>
      </c>
      <c r="I12" s="82">
        <v>0</v>
      </c>
      <c r="J12" s="82">
        <v>866836</v>
      </c>
      <c r="K12" s="82">
        <v>3222878004</v>
      </c>
    </row>
    <row r="13" spans="1:11" x14ac:dyDescent="0.2">
      <c r="A13" s="57" t="s">
        <v>70</v>
      </c>
      <c r="B13" s="87">
        <v>71816</v>
      </c>
      <c r="C13" s="87">
        <v>252805381</v>
      </c>
      <c r="D13" s="87">
        <v>4100</v>
      </c>
      <c r="E13" s="87">
        <v>14638954</v>
      </c>
      <c r="F13" s="87">
        <v>54515</v>
      </c>
      <c r="G13" s="87">
        <v>197327233</v>
      </c>
      <c r="H13" s="87">
        <v>0</v>
      </c>
      <c r="I13" s="87">
        <v>0</v>
      </c>
      <c r="J13" s="87">
        <v>130431</v>
      </c>
      <c r="K13" s="87">
        <v>464771568</v>
      </c>
    </row>
    <row r="14" spans="1:11" x14ac:dyDescent="0.2">
      <c r="A14" s="54" t="s">
        <v>71</v>
      </c>
      <c r="B14" s="82">
        <v>33287</v>
      </c>
      <c r="C14" s="82">
        <v>108590110</v>
      </c>
      <c r="D14" s="82">
        <v>10527</v>
      </c>
      <c r="E14" s="82">
        <v>39238509</v>
      </c>
      <c r="F14" s="82">
        <v>18030</v>
      </c>
      <c r="G14" s="82">
        <v>60065584</v>
      </c>
      <c r="H14" s="82">
        <v>0</v>
      </c>
      <c r="I14" s="82">
        <v>0</v>
      </c>
      <c r="J14" s="82">
        <v>61844</v>
      </c>
      <c r="K14" s="82">
        <v>207894203</v>
      </c>
    </row>
    <row r="15" spans="1:11" x14ac:dyDescent="0.2">
      <c r="A15" s="54" t="s">
        <v>72</v>
      </c>
      <c r="B15" s="82">
        <v>9948</v>
      </c>
      <c r="C15" s="82">
        <v>32870116</v>
      </c>
      <c r="D15" s="82">
        <v>3254</v>
      </c>
      <c r="E15" s="82">
        <v>12513315</v>
      </c>
      <c r="F15" s="82">
        <v>1539</v>
      </c>
      <c r="G15" s="82">
        <v>5230966</v>
      </c>
      <c r="H15" s="82">
        <v>0</v>
      </c>
      <c r="I15" s="82">
        <v>0</v>
      </c>
      <c r="J15" s="82">
        <v>14741</v>
      </c>
      <c r="K15" s="82">
        <v>50614397</v>
      </c>
    </row>
    <row r="16" spans="1:11" x14ac:dyDescent="0.2">
      <c r="A16" s="54" t="s">
        <v>73</v>
      </c>
      <c r="B16" s="82">
        <v>2601</v>
      </c>
      <c r="C16" s="82">
        <v>8694184</v>
      </c>
      <c r="D16" s="82">
        <v>7893</v>
      </c>
      <c r="E16" s="82">
        <v>32524761</v>
      </c>
      <c r="F16" s="82">
        <v>31475</v>
      </c>
      <c r="G16" s="82">
        <v>114751637</v>
      </c>
      <c r="H16" s="82">
        <v>0</v>
      </c>
      <c r="I16" s="82">
        <v>0</v>
      </c>
      <c r="J16" s="82">
        <v>41969</v>
      </c>
      <c r="K16" s="82">
        <v>155970582</v>
      </c>
    </row>
    <row r="17" spans="1:11" x14ac:dyDescent="0.2">
      <c r="A17" s="54" t="s">
        <v>74</v>
      </c>
      <c r="B17" s="82">
        <v>306642</v>
      </c>
      <c r="C17" s="82">
        <v>1156488036</v>
      </c>
      <c r="D17" s="82">
        <v>45029</v>
      </c>
      <c r="E17" s="82">
        <v>176957952</v>
      </c>
      <c r="F17" s="82">
        <v>162064</v>
      </c>
      <c r="G17" s="82">
        <v>592512226</v>
      </c>
      <c r="H17" s="82">
        <v>0</v>
      </c>
      <c r="I17" s="82">
        <v>0</v>
      </c>
      <c r="J17" s="82">
        <v>513735</v>
      </c>
      <c r="K17" s="82">
        <v>1925958214</v>
      </c>
    </row>
    <row r="18" spans="1:11" x14ac:dyDescent="0.2">
      <c r="A18" s="54" t="s">
        <v>75</v>
      </c>
      <c r="B18" s="82">
        <v>201933</v>
      </c>
      <c r="C18" s="82">
        <v>654267943</v>
      </c>
      <c r="D18" s="82">
        <v>20706</v>
      </c>
      <c r="E18" s="82">
        <v>86328861</v>
      </c>
      <c r="F18" s="82">
        <v>52816</v>
      </c>
      <c r="G18" s="82">
        <v>183603907</v>
      </c>
      <c r="H18" s="82">
        <v>0</v>
      </c>
      <c r="I18" s="82">
        <v>0</v>
      </c>
      <c r="J18" s="82">
        <v>275455</v>
      </c>
      <c r="K18" s="82">
        <v>924200711</v>
      </c>
    </row>
    <row r="19" spans="1:11" x14ac:dyDescent="0.2">
      <c r="A19" s="57" t="s">
        <v>76</v>
      </c>
      <c r="B19" s="87">
        <v>13751</v>
      </c>
      <c r="C19" s="87">
        <v>49006085</v>
      </c>
      <c r="D19" s="87">
        <v>2800</v>
      </c>
      <c r="E19" s="87">
        <v>11252739</v>
      </c>
      <c r="F19" s="87">
        <v>457</v>
      </c>
      <c r="G19" s="87">
        <v>1699027</v>
      </c>
      <c r="H19" s="87">
        <v>0</v>
      </c>
      <c r="I19" s="87">
        <v>0</v>
      </c>
      <c r="J19" s="87">
        <v>17008</v>
      </c>
      <c r="K19" s="87">
        <v>61957851</v>
      </c>
    </row>
    <row r="20" spans="1:11" x14ac:dyDescent="0.2">
      <c r="A20" s="54" t="s">
        <v>77</v>
      </c>
      <c r="B20" s="82">
        <v>26635</v>
      </c>
      <c r="C20" s="82">
        <v>98677709</v>
      </c>
      <c r="D20" s="82">
        <v>10173</v>
      </c>
      <c r="E20" s="82">
        <v>43373905</v>
      </c>
      <c r="F20" s="82">
        <v>5227</v>
      </c>
      <c r="G20" s="82">
        <v>20503452</v>
      </c>
      <c r="H20" s="82">
        <v>0</v>
      </c>
      <c r="I20" s="82">
        <v>0</v>
      </c>
      <c r="J20" s="82">
        <v>42035</v>
      </c>
      <c r="K20" s="82">
        <v>162555066</v>
      </c>
    </row>
    <row r="21" spans="1:11" x14ac:dyDescent="0.2">
      <c r="A21" s="54" t="s">
        <v>78</v>
      </c>
      <c r="B21" s="82">
        <v>172535</v>
      </c>
      <c r="C21" s="82">
        <v>596257845</v>
      </c>
      <c r="D21" s="82">
        <v>45054</v>
      </c>
      <c r="E21" s="82">
        <v>177123665</v>
      </c>
      <c r="F21" s="82">
        <v>121932</v>
      </c>
      <c r="G21" s="82">
        <v>460274805</v>
      </c>
      <c r="H21" s="82">
        <v>0</v>
      </c>
      <c r="I21" s="82">
        <v>0</v>
      </c>
      <c r="J21" s="82">
        <v>339521</v>
      </c>
      <c r="K21" s="82">
        <v>1233656315</v>
      </c>
    </row>
    <row r="22" spans="1:11" x14ac:dyDescent="0.2">
      <c r="A22" s="54" t="s">
        <v>79</v>
      </c>
      <c r="B22" s="82">
        <v>121323</v>
      </c>
      <c r="C22" s="82">
        <v>418519287</v>
      </c>
      <c r="D22" s="82">
        <v>21733</v>
      </c>
      <c r="E22" s="82">
        <v>79758250</v>
      </c>
      <c r="F22" s="82">
        <v>45150</v>
      </c>
      <c r="G22" s="82">
        <v>161734370</v>
      </c>
      <c r="H22" s="82">
        <v>0</v>
      </c>
      <c r="I22" s="82">
        <v>0</v>
      </c>
      <c r="J22" s="82">
        <v>188206</v>
      </c>
      <c r="K22" s="82">
        <v>660011907</v>
      </c>
    </row>
    <row r="23" spans="1:11" x14ac:dyDescent="0.2">
      <c r="A23" s="54" t="s">
        <v>80</v>
      </c>
      <c r="B23" s="82">
        <v>53736</v>
      </c>
      <c r="C23" s="82">
        <v>194259851</v>
      </c>
      <c r="D23" s="82">
        <v>15656</v>
      </c>
      <c r="E23" s="82">
        <v>60364962</v>
      </c>
      <c r="F23" s="82">
        <v>122900</v>
      </c>
      <c r="G23" s="82">
        <v>445512216</v>
      </c>
      <c r="H23" s="82">
        <v>0</v>
      </c>
      <c r="I23" s="82">
        <v>0</v>
      </c>
      <c r="J23" s="82">
        <v>192292</v>
      </c>
      <c r="K23" s="82">
        <v>700137029</v>
      </c>
    </row>
    <row r="24" spans="1:11" x14ac:dyDescent="0.2">
      <c r="A24" s="54" t="s">
        <v>81</v>
      </c>
      <c r="B24" s="82">
        <v>49156</v>
      </c>
      <c r="C24" s="82">
        <v>173971862</v>
      </c>
      <c r="D24" s="82">
        <v>10354</v>
      </c>
      <c r="E24" s="82">
        <v>39502242</v>
      </c>
      <c r="F24" s="82">
        <v>5186</v>
      </c>
      <c r="G24" s="82">
        <v>20723250</v>
      </c>
      <c r="H24" s="82">
        <v>0</v>
      </c>
      <c r="I24" s="82">
        <v>0</v>
      </c>
      <c r="J24" s="82">
        <v>64696</v>
      </c>
      <c r="K24" s="82">
        <v>234197354</v>
      </c>
    </row>
    <row r="25" spans="1:11" x14ac:dyDescent="0.2">
      <c r="A25" s="57" t="s">
        <v>82</v>
      </c>
      <c r="B25" s="87">
        <v>84009</v>
      </c>
      <c r="C25" s="87">
        <v>306775737</v>
      </c>
      <c r="D25" s="87">
        <v>12300</v>
      </c>
      <c r="E25" s="87">
        <v>49398818</v>
      </c>
      <c r="F25" s="87">
        <v>15849</v>
      </c>
      <c r="G25" s="87">
        <v>58453104</v>
      </c>
      <c r="H25" s="87">
        <v>0</v>
      </c>
      <c r="I25" s="87">
        <v>0</v>
      </c>
      <c r="J25" s="87">
        <v>112158</v>
      </c>
      <c r="K25" s="87">
        <v>414627659</v>
      </c>
    </row>
    <row r="26" spans="1:11" x14ac:dyDescent="0.2">
      <c r="A26" s="54" t="s">
        <v>83</v>
      </c>
      <c r="B26" s="82">
        <v>79094</v>
      </c>
      <c r="C26" s="82">
        <v>311347699</v>
      </c>
      <c r="D26" s="82">
        <v>6427</v>
      </c>
      <c r="E26" s="82">
        <v>26470510</v>
      </c>
      <c r="F26" s="82">
        <v>18825</v>
      </c>
      <c r="G26" s="82">
        <v>68264468</v>
      </c>
      <c r="H26" s="82">
        <v>0</v>
      </c>
      <c r="I26" s="82">
        <v>0</v>
      </c>
      <c r="J26" s="82">
        <v>104346</v>
      </c>
      <c r="K26" s="82">
        <v>406082677</v>
      </c>
    </row>
    <row r="27" spans="1:11" x14ac:dyDescent="0.2">
      <c r="A27" s="54" t="s">
        <v>84</v>
      </c>
      <c r="B27" s="82">
        <v>18421</v>
      </c>
      <c r="C27" s="82">
        <v>67379122</v>
      </c>
      <c r="D27" s="82">
        <v>3755</v>
      </c>
      <c r="E27" s="82">
        <v>14530976</v>
      </c>
      <c r="F27" s="82">
        <v>3787</v>
      </c>
      <c r="G27" s="82">
        <v>12472022</v>
      </c>
      <c r="H27" s="82">
        <v>0</v>
      </c>
      <c r="I27" s="82">
        <v>0</v>
      </c>
      <c r="J27" s="82">
        <v>25963</v>
      </c>
      <c r="K27" s="82">
        <v>94382120</v>
      </c>
    </row>
    <row r="28" spans="1:11" x14ac:dyDescent="0.2">
      <c r="A28" s="54" t="s">
        <v>85</v>
      </c>
      <c r="B28" s="82">
        <v>80097</v>
      </c>
      <c r="C28" s="82">
        <v>268630836</v>
      </c>
      <c r="D28" s="82">
        <v>6888</v>
      </c>
      <c r="E28" s="82">
        <v>28294125</v>
      </c>
      <c r="F28" s="82">
        <v>16153</v>
      </c>
      <c r="G28" s="82">
        <v>56453147</v>
      </c>
      <c r="H28" s="82">
        <v>0</v>
      </c>
      <c r="I28" s="82">
        <v>0</v>
      </c>
      <c r="J28" s="82">
        <v>103138</v>
      </c>
      <c r="K28" s="82">
        <v>353378108</v>
      </c>
    </row>
    <row r="29" spans="1:11" x14ac:dyDescent="0.2">
      <c r="A29" s="54" t="s">
        <v>86</v>
      </c>
      <c r="B29" s="82">
        <v>67393</v>
      </c>
      <c r="C29" s="82">
        <v>233486240</v>
      </c>
      <c r="D29" s="82">
        <v>34864</v>
      </c>
      <c r="E29" s="82">
        <v>137049911</v>
      </c>
      <c r="F29" s="82">
        <v>14294</v>
      </c>
      <c r="G29" s="82">
        <v>51086647</v>
      </c>
      <c r="H29" s="82">
        <v>0</v>
      </c>
      <c r="I29" s="82">
        <v>0</v>
      </c>
      <c r="J29" s="82">
        <v>116551</v>
      </c>
      <c r="K29" s="82">
        <v>421622798</v>
      </c>
    </row>
    <row r="30" spans="1:11" x14ac:dyDescent="0.2">
      <c r="A30" s="54" t="s">
        <v>87</v>
      </c>
      <c r="B30" s="82">
        <v>207255</v>
      </c>
      <c r="C30" s="82">
        <v>736449824</v>
      </c>
      <c r="D30" s="82">
        <v>57668</v>
      </c>
      <c r="E30" s="82">
        <v>195843343</v>
      </c>
      <c r="F30" s="82">
        <v>29733</v>
      </c>
      <c r="G30" s="82">
        <v>108926990</v>
      </c>
      <c r="H30" s="82">
        <v>0</v>
      </c>
      <c r="I30" s="82">
        <v>0</v>
      </c>
      <c r="J30" s="82">
        <v>294656</v>
      </c>
      <c r="K30" s="82">
        <v>1041220157</v>
      </c>
    </row>
    <row r="31" spans="1:11" x14ac:dyDescent="0.2">
      <c r="A31" s="57" t="s">
        <v>88</v>
      </c>
      <c r="B31" s="87">
        <v>86101</v>
      </c>
      <c r="C31" s="87">
        <v>297192636</v>
      </c>
      <c r="D31" s="87">
        <v>14195</v>
      </c>
      <c r="E31" s="87">
        <v>52838419</v>
      </c>
      <c r="F31" s="87">
        <v>37107</v>
      </c>
      <c r="G31" s="87">
        <v>114367192</v>
      </c>
      <c r="H31" s="87">
        <v>0</v>
      </c>
      <c r="I31" s="87">
        <v>0</v>
      </c>
      <c r="J31" s="87">
        <v>137403</v>
      </c>
      <c r="K31" s="87">
        <v>464398247</v>
      </c>
    </row>
    <row r="32" spans="1:11" x14ac:dyDescent="0.2">
      <c r="A32" s="54" t="s">
        <v>89</v>
      </c>
      <c r="B32" s="82">
        <v>88612</v>
      </c>
      <c r="C32" s="82">
        <v>380817501</v>
      </c>
      <c r="D32" s="82">
        <v>6271</v>
      </c>
      <c r="E32" s="82">
        <v>27157747</v>
      </c>
      <c r="F32" s="82">
        <v>1832</v>
      </c>
      <c r="G32" s="82">
        <v>7051441</v>
      </c>
      <c r="H32" s="82">
        <v>0</v>
      </c>
      <c r="I32" s="82">
        <v>0</v>
      </c>
      <c r="J32" s="82">
        <v>96715</v>
      </c>
      <c r="K32" s="82">
        <v>415026689</v>
      </c>
    </row>
    <row r="33" spans="1:11" x14ac:dyDescent="0.2">
      <c r="A33" s="54" t="s">
        <v>90</v>
      </c>
      <c r="B33" s="82">
        <v>89859</v>
      </c>
      <c r="C33" s="82">
        <v>315718410</v>
      </c>
      <c r="D33" s="82">
        <v>34791</v>
      </c>
      <c r="E33" s="82">
        <v>125702362</v>
      </c>
      <c r="F33" s="82">
        <v>29711</v>
      </c>
      <c r="G33" s="82">
        <v>125905218</v>
      </c>
      <c r="H33" s="82">
        <v>0</v>
      </c>
      <c r="I33" s="82">
        <v>0</v>
      </c>
      <c r="J33" s="82">
        <v>154361</v>
      </c>
      <c r="K33" s="82">
        <v>567325990</v>
      </c>
    </row>
    <row r="34" spans="1:11" x14ac:dyDescent="0.2">
      <c r="A34" s="54" t="s">
        <v>91</v>
      </c>
      <c r="B34" s="82">
        <v>17883</v>
      </c>
      <c r="C34" s="82">
        <v>66936467</v>
      </c>
      <c r="D34" s="82">
        <v>1559</v>
      </c>
      <c r="E34" s="82">
        <v>5978456</v>
      </c>
      <c r="F34" s="82">
        <v>284</v>
      </c>
      <c r="G34" s="82">
        <v>1201424</v>
      </c>
      <c r="H34" s="82">
        <v>0</v>
      </c>
      <c r="I34" s="82">
        <v>0</v>
      </c>
      <c r="J34" s="82">
        <v>19726</v>
      </c>
      <c r="K34" s="82">
        <v>74116347</v>
      </c>
    </row>
    <row r="35" spans="1:11" x14ac:dyDescent="0.2">
      <c r="A35" s="54" t="s">
        <v>92</v>
      </c>
      <c r="B35" s="82">
        <v>28792</v>
      </c>
      <c r="C35" s="82">
        <v>96733661</v>
      </c>
      <c r="D35" s="82">
        <v>6632</v>
      </c>
      <c r="E35" s="82">
        <v>23734263</v>
      </c>
      <c r="F35" s="82">
        <v>2061</v>
      </c>
      <c r="G35" s="82">
        <v>9165407</v>
      </c>
      <c r="H35" s="82">
        <v>0</v>
      </c>
      <c r="I35" s="82">
        <v>0</v>
      </c>
      <c r="J35" s="82">
        <v>37485</v>
      </c>
      <c r="K35" s="82">
        <v>129633331</v>
      </c>
    </row>
    <row r="36" spans="1:11" x14ac:dyDescent="0.2">
      <c r="A36" s="54" t="s">
        <v>93</v>
      </c>
      <c r="B36" s="82">
        <v>25980</v>
      </c>
      <c r="C36" s="82">
        <v>90187758</v>
      </c>
      <c r="D36" s="82">
        <v>455</v>
      </c>
      <c r="E36" s="82">
        <v>2005304</v>
      </c>
      <c r="F36" s="82">
        <v>6597</v>
      </c>
      <c r="G36" s="82">
        <v>24160386</v>
      </c>
      <c r="H36" s="82">
        <v>0</v>
      </c>
      <c r="I36" s="82">
        <v>0</v>
      </c>
      <c r="J36" s="82">
        <v>33032</v>
      </c>
      <c r="K36" s="82">
        <v>116353448</v>
      </c>
    </row>
    <row r="37" spans="1:11" x14ac:dyDescent="0.2">
      <c r="A37" s="57" t="s">
        <v>94</v>
      </c>
      <c r="B37" s="87">
        <v>9894</v>
      </c>
      <c r="C37" s="87">
        <v>34312506</v>
      </c>
      <c r="D37" s="87">
        <v>4549</v>
      </c>
      <c r="E37" s="87">
        <v>15492961</v>
      </c>
      <c r="F37" s="87">
        <v>4122</v>
      </c>
      <c r="G37" s="87">
        <v>15358831</v>
      </c>
      <c r="H37" s="87">
        <v>0</v>
      </c>
      <c r="I37" s="87">
        <v>0</v>
      </c>
      <c r="J37" s="87">
        <v>18565</v>
      </c>
      <c r="K37" s="87">
        <v>65164298</v>
      </c>
    </row>
    <row r="38" spans="1:11" x14ac:dyDescent="0.2">
      <c r="A38" s="54" t="s">
        <v>95</v>
      </c>
      <c r="B38" s="82">
        <v>107099</v>
      </c>
      <c r="C38" s="82">
        <v>401325352</v>
      </c>
      <c r="D38" s="82">
        <v>15437</v>
      </c>
      <c r="E38" s="82">
        <v>63812325</v>
      </c>
      <c r="F38" s="82">
        <v>32231</v>
      </c>
      <c r="G38" s="82">
        <v>118062485</v>
      </c>
      <c r="H38" s="82">
        <v>0</v>
      </c>
      <c r="I38" s="82">
        <v>0</v>
      </c>
      <c r="J38" s="82">
        <v>154767</v>
      </c>
      <c r="K38" s="82">
        <v>583200162</v>
      </c>
    </row>
    <row r="39" spans="1:11" x14ac:dyDescent="0.2">
      <c r="A39" s="54" t="s">
        <v>96</v>
      </c>
      <c r="B39" s="82">
        <v>54357</v>
      </c>
      <c r="C39" s="82">
        <v>188889134</v>
      </c>
      <c r="D39" s="82">
        <v>295</v>
      </c>
      <c r="E39" s="82">
        <v>1186857</v>
      </c>
      <c r="F39" s="82">
        <v>1564</v>
      </c>
      <c r="G39" s="82">
        <v>5686190</v>
      </c>
      <c r="H39" s="82">
        <v>0</v>
      </c>
      <c r="I39" s="82">
        <v>0</v>
      </c>
      <c r="J39" s="82">
        <v>56216</v>
      </c>
      <c r="K39" s="82">
        <v>195762181</v>
      </c>
    </row>
    <row r="40" spans="1:11" x14ac:dyDescent="0.2">
      <c r="A40" s="54" t="s">
        <v>97</v>
      </c>
      <c r="B40" s="82">
        <v>276034</v>
      </c>
      <c r="C40" s="82">
        <v>1059949975</v>
      </c>
      <c r="D40" s="82">
        <v>105853</v>
      </c>
      <c r="E40" s="82">
        <v>434344931</v>
      </c>
      <c r="F40" s="82">
        <v>76345</v>
      </c>
      <c r="G40" s="82">
        <v>307035211</v>
      </c>
      <c r="H40" s="82">
        <v>0</v>
      </c>
      <c r="I40" s="82">
        <v>0</v>
      </c>
      <c r="J40" s="82">
        <v>458232</v>
      </c>
      <c r="K40" s="82">
        <v>1801330117</v>
      </c>
    </row>
    <row r="41" spans="1:11" x14ac:dyDescent="0.2">
      <c r="A41" s="54" t="s">
        <v>98</v>
      </c>
      <c r="B41" s="82">
        <v>185438</v>
      </c>
      <c r="C41" s="82">
        <v>702836181</v>
      </c>
      <c r="D41" s="82">
        <v>25387</v>
      </c>
      <c r="E41" s="82">
        <v>103815776</v>
      </c>
      <c r="F41" s="82">
        <v>7535</v>
      </c>
      <c r="G41" s="82">
        <v>28220568</v>
      </c>
      <c r="H41" s="82">
        <v>0</v>
      </c>
      <c r="I41" s="82">
        <v>0</v>
      </c>
      <c r="J41" s="82">
        <v>218360</v>
      </c>
      <c r="K41" s="82">
        <v>834872525</v>
      </c>
    </row>
    <row r="42" spans="1:11" x14ac:dyDescent="0.2">
      <c r="A42" s="54" t="s">
        <v>99</v>
      </c>
      <c r="B42" s="82">
        <v>10647</v>
      </c>
      <c r="C42" s="82">
        <v>40569914</v>
      </c>
      <c r="D42" s="82">
        <v>2216</v>
      </c>
      <c r="E42" s="82">
        <v>8601533</v>
      </c>
      <c r="F42" s="82">
        <v>2023</v>
      </c>
      <c r="G42" s="82">
        <v>6365583</v>
      </c>
      <c r="H42" s="82">
        <v>0</v>
      </c>
      <c r="I42" s="82">
        <v>0</v>
      </c>
      <c r="J42" s="82">
        <v>14886</v>
      </c>
      <c r="K42" s="82">
        <v>55537030</v>
      </c>
    </row>
    <row r="43" spans="1:11" x14ac:dyDescent="0.2">
      <c r="A43" s="57" t="s">
        <v>100</v>
      </c>
      <c r="B43" s="87">
        <v>212795</v>
      </c>
      <c r="C43" s="87">
        <v>743755693</v>
      </c>
      <c r="D43" s="87">
        <v>38198</v>
      </c>
      <c r="E43" s="87">
        <v>145418542</v>
      </c>
      <c r="F43" s="87">
        <v>59897</v>
      </c>
      <c r="G43" s="87">
        <v>228723770</v>
      </c>
      <c r="H43" s="87">
        <v>0</v>
      </c>
      <c r="I43" s="87">
        <v>0</v>
      </c>
      <c r="J43" s="87">
        <v>310890</v>
      </c>
      <c r="K43" s="87">
        <v>1117898005</v>
      </c>
    </row>
    <row r="44" spans="1:11" x14ac:dyDescent="0.2">
      <c r="A44" s="54" t="s">
        <v>101</v>
      </c>
      <c r="B44" s="82">
        <v>71379</v>
      </c>
      <c r="C44" s="82">
        <v>260012640</v>
      </c>
      <c r="D44" s="82">
        <v>6345</v>
      </c>
      <c r="E44" s="82">
        <v>24698480</v>
      </c>
      <c r="F44" s="82">
        <v>10407</v>
      </c>
      <c r="G44" s="82">
        <v>41264302</v>
      </c>
      <c r="H44" s="82">
        <v>0</v>
      </c>
      <c r="I44" s="82">
        <v>0</v>
      </c>
      <c r="J44" s="82">
        <v>88131</v>
      </c>
      <c r="K44" s="82">
        <v>325975422</v>
      </c>
    </row>
    <row r="45" spans="1:11" x14ac:dyDescent="0.2">
      <c r="A45" s="54" t="s">
        <v>102</v>
      </c>
      <c r="B45" s="82">
        <v>78675</v>
      </c>
      <c r="C45" s="82">
        <v>280447955</v>
      </c>
      <c r="D45" s="82">
        <v>6401</v>
      </c>
      <c r="E45" s="82">
        <v>24385913</v>
      </c>
      <c r="F45" s="82">
        <v>14817</v>
      </c>
      <c r="G45" s="82">
        <v>56061311</v>
      </c>
      <c r="H45" s="82">
        <v>0</v>
      </c>
      <c r="I45" s="82">
        <v>0</v>
      </c>
      <c r="J45" s="82">
        <v>99893</v>
      </c>
      <c r="K45" s="82">
        <v>360895179</v>
      </c>
    </row>
    <row r="46" spans="1:11" x14ac:dyDescent="0.2">
      <c r="A46" s="54" t="s">
        <v>103</v>
      </c>
      <c r="B46" s="82">
        <v>126414</v>
      </c>
      <c r="C46" s="82">
        <v>449786201</v>
      </c>
      <c r="D46" s="82">
        <v>63298</v>
      </c>
      <c r="E46" s="82">
        <v>243107385</v>
      </c>
      <c r="F46" s="82">
        <v>70995</v>
      </c>
      <c r="G46" s="82">
        <v>238227870</v>
      </c>
      <c r="H46" s="82">
        <v>0</v>
      </c>
      <c r="I46" s="82">
        <v>0</v>
      </c>
      <c r="J46" s="82">
        <v>260707</v>
      </c>
      <c r="K46" s="82">
        <v>931121456</v>
      </c>
    </row>
    <row r="47" spans="1:11" x14ac:dyDescent="0.2">
      <c r="A47" s="54" t="s">
        <v>104</v>
      </c>
      <c r="B47" s="82">
        <v>23107</v>
      </c>
      <c r="C47" s="82">
        <v>104853898</v>
      </c>
      <c r="D47" s="82">
        <v>116223</v>
      </c>
      <c r="E47" s="82">
        <v>518818926</v>
      </c>
      <c r="F47" s="82">
        <v>69478</v>
      </c>
      <c r="G47" s="82">
        <v>292599226</v>
      </c>
      <c r="H47" s="82">
        <v>0</v>
      </c>
      <c r="I47" s="82">
        <v>0</v>
      </c>
      <c r="J47" s="82">
        <v>208808</v>
      </c>
      <c r="K47" s="82">
        <v>916272050</v>
      </c>
    </row>
    <row r="48" spans="1:11" x14ac:dyDescent="0.2">
      <c r="A48" s="54" t="s">
        <v>105</v>
      </c>
      <c r="B48" s="82">
        <v>12075</v>
      </c>
      <c r="C48" s="82">
        <v>40818293</v>
      </c>
      <c r="D48" s="82">
        <v>11019</v>
      </c>
      <c r="E48" s="82">
        <v>42836481</v>
      </c>
      <c r="F48" s="82">
        <v>5799</v>
      </c>
      <c r="G48" s="82">
        <v>20547917</v>
      </c>
      <c r="H48" s="82">
        <v>0</v>
      </c>
      <c r="I48" s="82">
        <v>0</v>
      </c>
      <c r="J48" s="82">
        <v>28893</v>
      </c>
      <c r="K48" s="82">
        <v>104202691</v>
      </c>
    </row>
    <row r="49" spans="1:11" x14ac:dyDescent="0.2">
      <c r="A49" s="57" t="s">
        <v>106</v>
      </c>
      <c r="B49" s="87">
        <v>88209</v>
      </c>
      <c r="C49" s="87">
        <v>325859234</v>
      </c>
      <c r="D49" s="87">
        <v>15884</v>
      </c>
      <c r="E49" s="87">
        <v>66337865</v>
      </c>
      <c r="F49" s="87">
        <v>3772</v>
      </c>
      <c r="G49" s="87">
        <v>14570839</v>
      </c>
      <c r="H49" s="87">
        <v>0</v>
      </c>
      <c r="I49" s="87">
        <v>0</v>
      </c>
      <c r="J49" s="87">
        <v>107865</v>
      </c>
      <c r="K49" s="87">
        <v>406767938</v>
      </c>
    </row>
    <row r="50" spans="1:11" x14ac:dyDescent="0.2">
      <c r="A50" s="54" t="s">
        <v>107</v>
      </c>
      <c r="B50" s="82">
        <v>13462</v>
      </c>
      <c r="C50" s="82">
        <v>51240211</v>
      </c>
      <c r="D50" s="82">
        <v>2193</v>
      </c>
      <c r="E50" s="82">
        <v>7956261</v>
      </c>
      <c r="F50" s="82">
        <v>6950</v>
      </c>
      <c r="G50" s="82">
        <v>21092135</v>
      </c>
      <c r="H50" s="82">
        <v>0</v>
      </c>
      <c r="I50" s="82">
        <v>0</v>
      </c>
      <c r="J50" s="82">
        <v>22605</v>
      </c>
      <c r="K50" s="82">
        <v>80288607</v>
      </c>
    </row>
    <row r="51" spans="1:11" x14ac:dyDescent="0.2">
      <c r="A51" s="54" t="s">
        <v>108</v>
      </c>
      <c r="B51" s="82">
        <v>103942</v>
      </c>
      <c r="C51" s="82">
        <v>384740729</v>
      </c>
      <c r="D51" s="82">
        <v>20726</v>
      </c>
      <c r="E51" s="82">
        <v>85003025</v>
      </c>
      <c r="F51" s="82">
        <v>30908</v>
      </c>
      <c r="G51" s="82">
        <v>116693652</v>
      </c>
      <c r="H51" s="82">
        <v>0</v>
      </c>
      <c r="I51" s="82">
        <v>0</v>
      </c>
      <c r="J51" s="82">
        <v>155576</v>
      </c>
      <c r="K51" s="82">
        <v>586437406</v>
      </c>
    </row>
    <row r="52" spans="1:11" x14ac:dyDescent="0.2">
      <c r="A52" s="54" t="s">
        <v>109</v>
      </c>
      <c r="B52" s="82">
        <v>437502</v>
      </c>
      <c r="C52" s="82">
        <v>1655505978</v>
      </c>
      <c r="D52" s="82">
        <v>31258</v>
      </c>
      <c r="E52" s="82">
        <v>124830951</v>
      </c>
      <c r="F52" s="82">
        <v>98103</v>
      </c>
      <c r="G52" s="82">
        <v>362290594</v>
      </c>
      <c r="H52" s="82">
        <v>0</v>
      </c>
      <c r="I52" s="82">
        <v>0</v>
      </c>
      <c r="J52" s="82">
        <v>566863</v>
      </c>
      <c r="K52" s="82">
        <v>2142627523</v>
      </c>
    </row>
    <row r="53" spans="1:11" x14ac:dyDescent="0.2">
      <c r="A53" s="54" t="s">
        <v>110</v>
      </c>
      <c r="B53" s="82">
        <v>51976</v>
      </c>
      <c r="C53" s="82">
        <v>185046393</v>
      </c>
      <c r="D53" s="82">
        <v>19541</v>
      </c>
      <c r="E53" s="82">
        <v>77156372</v>
      </c>
      <c r="F53" s="82">
        <v>18349</v>
      </c>
      <c r="G53" s="82">
        <v>71524857</v>
      </c>
      <c r="H53" s="82">
        <v>0</v>
      </c>
      <c r="I53" s="82">
        <v>0</v>
      </c>
      <c r="J53" s="82">
        <v>89866</v>
      </c>
      <c r="K53" s="82">
        <v>333727622</v>
      </c>
    </row>
    <row r="54" spans="1:11" x14ac:dyDescent="0.2">
      <c r="A54" s="54" t="s">
        <v>111</v>
      </c>
      <c r="B54" s="82">
        <v>7803</v>
      </c>
      <c r="C54" s="82">
        <v>26125235</v>
      </c>
      <c r="D54" s="82">
        <v>3096</v>
      </c>
      <c r="E54" s="82">
        <v>12037259</v>
      </c>
      <c r="F54" s="82">
        <v>318</v>
      </c>
      <c r="G54" s="82">
        <v>1206349</v>
      </c>
      <c r="H54" s="82">
        <v>0</v>
      </c>
      <c r="I54" s="82">
        <v>0</v>
      </c>
      <c r="J54" s="82">
        <v>11217</v>
      </c>
      <c r="K54" s="82">
        <v>39368843</v>
      </c>
    </row>
    <row r="55" spans="1:11" x14ac:dyDescent="0.2">
      <c r="A55" s="57" t="s">
        <v>112</v>
      </c>
      <c r="B55" s="87">
        <v>99928</v>
      </c>
      <c r="C55" s="87">
        <v>356070797</v>
      </c>
      <c r="D55" s="87">
        <v>28491</v>
      </c>
      <c r="E55" s="87">
        <v>107910250</v>
      </c>
      <c r="F55" s="87">
        <v>33454</v>
      </c>
      <c r="G55" s="87">
        <v>139067952</v>
      </c>
      <c r="H55" s="87">
        <v>0</v>
      </c>
      <c r="I55" s="87">
        <v>0</v>
      </c>
      <c r="J55" s="87">
        <v>161873</v>
      </c>
      <c r="K55" s="87">
        <v>603048999</v>
      </c>
    </row>
    <row r="56" spans="1:11" x14ac:dyDescent="0.2">
      <c r="A56" s="54" t="s">
        <v>113</v>
      </c>
      <c r="B56" s="82">
        <v>96907</v>
      </c>
      <c r="C56" s="82">
        <v>347180940</v>
      </c>
      <c r="D56" s="82">
        <v>8373</v>
      </c>
      <c r="E56" s="82">
        <v>32452215</v>
      </c>
      <c r="F56" s="82">
        <v>14773</v>
      </c>
      <c r="G56" s="82">
        <v>51848934</v>
      </c>
      <c r="H56" s="82">
        <v>0</v>
      </c>
      <c r="I56" s="82">
        <v>0</v>
      </c>
      <c r="J56" s="82">
        <v>120053</v>
      </c>
      <c r="K56" s="82">
        <v>431482089</v>
      </c>
    </row>
    <row r="57" spans="1:11" x14ac:dyDescent="0.2">
      <c r="A57" s="54" t="s">
        <v>114</v>
      </c>
      <c r="B57" s="82">
        <v>34584</v>
      </c>
      <c r="C57" s="82">
        <v>138989048</v>
      </c>
      <c r="D57" s="82">
        <v>5900</v>
      </c>
      <c r="E57" s="82">
        <v>22634279</v>
      </c>
      <c r="F57" s="82">
        <v>12628</v>
      </c>
      <c r="G57" s="82">
        <v>44744637</v>
      </c>
      <c r="H57" s="82">
        <v>0</v>
      </c>
      <c r="I57" s="82">
        <v>0</v>
      </c>
      <c r="J57" s="82">
        <v>53112</v>
      </c>
      <c r="K57" s="82">
        <v>206367964</v>
      </c>
    </row>
    <row r="58" spans="1:11" x14ac:dyDescent="0.2">
      <c r="A58" s="54" t="s">
        <v>115</v>
      </c>
      <c r="B58" s="82">
        <v>80707</v>
      </c>
      <c r="C58" s="82">
        <v>278713346</v>
      </c>
      <c r="D58" s="82">
        <v>14667</v>
      </c>
      <c r="E58" s="82">
        <v>53947835</v>
      </c>
      <c r="F58" s="82">
        <v>10805</v>
      </c>
      <c r="G58" s="82">
        <v>41335356</v>
      </c>
      <c r="H58" s="82">
        <v>0</v>
      </c>
      <c r="I58" s="82">
        <v>0</v>
      </c>
      <c r="J58" s="82">
        <v>106179</v>
      </c>
      <c r="K58" s="82">
        <v>373996537</v>
      </c>
    </row>
    <row r="59" spans="1:11" x14ac:dyDescent="0.2">
      <c r="A59" s="54" t="s">
        <v>116</v>
      </c>
      <c r="B59" s="82">
        <v>7378</v>
      </c>
      <c r="C59" s="82">
        <v>26520810</v>
      </c>
      <c r="D59" s="82">
        <v>0</v>
      </c>
      <c r="E59" s="82">
        <v>0</v>
      </c>
      <c r="F59" s="82">
        <v>3693</v>
      </c>
      <c r="G59" s="82">
        <v>13986128</v>
      </c>
      <c r="H59" s="82">
        <v>0</v>
      </c>
      <c r="I59" s="82">
        <v>0</v>
      </c>
      <c r="J59" s="82">
        <v>11071</v>
      </c>
      <c r="K59" s="82">
        <v>40506938</v>
      </c>
    </row>
    <row r="60" spans="1:11" x14ac:dyDescent="0.2">
      <c r="A60" s="54" t="s">
        <v>117</v>
      </c>
      <c r="B60" s="82">
        <v>1874</v>
      </c>
      <c r="C60" s="82">
        <v>6615125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1874</v>
      </c>
      <c r="K60" s="82">
        <v>6615125</v>
      </c>
    </row>
    <row r="61" spans="1:11" x14ac:dyDescent="0.2">
      <c r="A61" s="57" t="s">
        <v>118</v>
      </c>
      <c r="B61" s="87">
        <v>0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  <c r="J61" s="87">
        <v>0</v>
      </c>
      <c r="K61" s="87">
        <v>0</v>
      </c>
    </row>
    <row r="62" spans="1:11" x14ac:dyDescent="0.2">
      <c r="A62" s="54" t="s">
        <v>119</v>
      </c>
      <c r="B62" s="82">
        <v>3147</v>
      </c>
      <c r="C62" s="82">
        <v>12950627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3147</v>
      </c>
      <c r="K62" s="82">
        <v>12950627</v>
      </c>
    </row>
    <row r="63" spans="1:11" x14ac:dyDescent="0.2">
      <c r="A63" s="54" t="s">
        <v>120</v>
      </c>
      <c r="B63" s="82">
        <v>3227</v>
      </c>
      <c r="C63" s="82">
        <v>11800276</v>
      </c>
      <c r="D63" s="82">
        <v>97</v>
      </c>
      <c r="E63" s="82">
        <v>383363</v>
      </c>
      <c r="F63" s="82">
        <v>0</v>
      </c>
      <c r="G63" s="82">
        <v>0</v>
      </c>
      <c r="H63" s="82">
        <v>0</v>
      </c>
      <c r="I63" s="82">
        <v>0</v>
      </c>
      <c r="J63" s="82">
        <v>3324</v>
      </c>
      <c r="K63" s="82">
        <v>12183639</v>
      </c>
    </row>
    <row r="64" spans="1:11" x14ac:dyDescent="0.2">
      <c r="A64" s="54" t="s">
        <v>121</v>
      </c>
      <c r="B64" s="82">
        <v>1057</v>
      </c>
      <c r="C64" s="82">
        <v>3668708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1057</v>
      </c>
      <c r="K64" s="82">
        <v>3668708</v>
      </c>
    </row>
    <row r="65" spans="1:11" x14ac:dyDescent="0.2">
      <c r="A65" s="54" t="s">
        <v>122</v>
      </c>
      <c r="B65" s="82">
        <v>0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</row>
    <row r="66" spans="1:11" x14ac:dyDescent="0.2">
      <c r="A66" s="54" t="s">
        <v>123</v>
      </c>
      <c r="B66" s="82">
        <v>712</v>
      </c>
      <c r="C66" s="82">
        <v>2623199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712</v>
      </c>
      <c r="K66" s="82">
        <v>2623199</v>
      </c>
    </row>
    <row r="67" spans="1:11" x14ac:dyDescent="0.2">
      <c r="A67" s="60" t="s">
        <v>124</v>
      </c>
      <c r="B67" s="82">
        <v>886</v>
      </c>
      <c r="C67" s="82">
        <v>3101612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886</v>
      </c>
      <c r="K67" s="82">
        <v>3101612</v>
      </c>
    </row>
    <row r="68" spans="1:11" x14ac:dyDescent="0.2">
      <c r="A68" s="54" t="s">
        <v>125</v>
      </c>
      <c r="B68" s="86">
        <v>1263</v>
      </c>
      <c r="C68" s="82">
        <v>5191046</v>
      </c>
      <c r="D68" s="86">
        <v>0</v>
      </c>
      <c r="E68" s="82">
        <v>0</v>
      </c>
      <c r="F68" s="86">
        <v>0</v>
      </c>
      <c r="G68" s="82">
        <v>0</v>
      </c>
      <c r="H68" s="86">
        <v>0</v>
      </c>
      <c r="I68" s="82">
        <v>0</v>
      </c>
      <c r="J68" s="86">
        <v>1263</v>
      </c>
      <c r="K68" s="82">
        <v>5191046</v>
      </c>
    </row>
    <row r="69" spans="1:11" ht="13.5" thickBot="1" x14ac:dyDescent="0.25">
      <c r="A69" s="61" t="s">
        <v>126</v>
      </c>
      <c r="B69" s="85">
        <v>0</v>
      </c>
      <c r="C69" s="84">
        <v>0</v>
      </c>
      <c r="D69" s="85">
        <v>0</v>
      </c>
      <c r="E69" s="84">
        <v>0</v>
      </c>
      <c r="F69" s="85">
        <v>0</v>
      </c>
      <c r="G69" s="84">
        <v>0</v>
      </c>
      <c r="H69" s="85">
        <v>28312</v>
      </c>
      <c r="I69" s="84">
        <v>118260318</v>
      </c>
      <c r="J69" s="85">
        <v>28312</v>
      </c>
      <c r="K69" s="84">
        <v>118260318</v>
      </c>
    </row>
    <row r="70" spans="1:11" x14ac:dyDescent="0.2">
      <c r="A70" s="54"/>
      <c r="B70" s="82"/>
      <c r="C70" s="83"/>
      <c r="D70" s="82"/>
      <c r="E70" s="83"/>
      <c r="F70" s="82"/>
      <c r="G70" s="83"/>
      <c r="H70" s="82"/>
      <c r="I70" s="81"/>
      <c r="J70" s="82"/>
      <c r="K70" s="81"/>
    </row>
    <row r="71" spans="1:11" x14ac:dyDescent="0.2">
      <c r="A71" s="64" t="s">
        <v>127</v>
      </c>
      <c r="B71" s="80">
        <v>5044069</v>
      </c>
      <c r="C71" s="79">
        <v>18382448494</v>
      </c>
      <c r="D71" s="80">
        <v>992780</v>
      </c>
      <c r="E71" s="79">
        <v>3934961643</v>
      </c>
      <c r="F71" s="80">
        <v>2028863</v>
      </c>
      <c r="G71" s="79">
        <v>7556769779</v>
      </c>
      <c r="H71" s="80">
        <v>28312</v>
      </c>
      <c r="I71" s="79">
        <v>118260318</v>
      </c>
      <c r="J71" s="80">
        <v>8094024</v>
      </c>
      <c r="K71" s="79">
        <v>29992440234</v>
      </c>
    </row>
    <row r="73" spans="1:11" x14ac:dyDescent="0.2">
      <c r="B73" s="73"/>
      <c r="C73" s="69"/>
      <c r="D73" s="73"/>
      <c r="E73" s="69"/>
      <c r="F73" s="73"/>
      <c r="G73" s="69"/>
      <c r="H73" s="73"/>
      <c r="I73" s="69"/>
      <c r="J73" s="70"/>
      <c r="K73" s="69"/>
    </row>
  </sheetData>
  <mergeCells count="7">
    <mergeCell ref="A2:K2"/>
    <mergeCell ref="A3:K3"/>
    <mergeCell ref="B5:C5"/>
    <mergeCell ref="D5:E5"/>
    <mergeCell ref="F5:G5"/>
    <mergeCell ref="J5:K5"/>
    <mergeCell ref="H5:I5"/>
  </mergeCells>
  <printOptions horizontalCentered="1"/>
  <pageMargins left="0.25" right="0.25" top="0.5" bottom="0.5" header="0.5" footer="0.25"/>
  <pageSetup scale="76" orientation="portrait" r:id="rId1"/>
  <headerFooter alignWithMargins="0">
    <oddFooter>&amp;L&amp;9Table 21  -  2009-2010 End-of-Year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0"/>
  <sheetViews>
    <sheetView workbookViewId="0">
      <selection sqref="A1:XFD1048576"/>
    </sheetView>
  </sheetViews>
  <sheetFormatPr defaultRowHeight="12.75" x14ac:dyDescent="0.2"/>
  <cols>
    <col min="1" max="1" width="8.85546875" style="91"/>
    <col min="2" max="2" width="9.140625" style="99" bestFit="1" customWidth="1"/>
    <col min="3" max="3" width="11.28515625" style="99" bestFit="1" customWidth="1"/>
    <col min="4" max="4" width="9.140625" style="99" bestFit="1" customWidth="1"/>
    <col min="5" max="5" width="10.5703125" style="99" bestFit="1" customWidth="1"/>
    <col min="6" max="6" width="9.140625" style="99" bestFit="1" customWidth="1"/>
    <col min="7" max="7" width="10.7109375" style="99" bestFit="1" customWidth="1"/>
    <col min="8" max="8" width="9.28515625" style="99" bestFit="1" customWidth="1"/>
    <col min="9" max="9" width="11.7109375" style="99" bestFit="1" customWidth="1"/>
  </cols>
  <sheetData>
    <row r="1" spans="1:9" x14ac:dyDescent="0.2">
      <c r="A1" s="119" t="s">
        <v>56</v>
      </c>
    </row>
    <row r="2" spans="1:9" x14ac:dyDescent="0.2">
      <c r="A2"/>
    </row>
    <row r="3" spans="1:9" x14ac:dyDescent="0.2">
      <c r="A3" s="119" t="s">
        <v>224</v>
      </c>
    </row>
    <row r="5" spans="1:9" ht="13.5" thickBot="1" x14ac:dyDescent="0.25"/>
    <row r="6" spans="1:9" ht="13.5" thickTop="1" x14ac:dyDescent="0.2">
      <c r="A6" s="100"/>
      <c r="B6" s="220" t="s">
        <v>59</v>
      </c>
      <c r="C6" s="220"/>
      <c r="D6" s="220" t="s">
        <v>60</v>
      </c>
      <c r="E6" s="220"/>
      <c r="F6" s="220" t="s">
        <v>61</v>
      </c>
      <c r="G6" s="220"/>
      <c r="H6" s="221" t="s">
        <v>127</v>
      </c>
      <c r="I6" s="222"/>
    </row>
    <row r="7" spans="1:9" x14ac:dyDescent="0.2">
      <c r="A7" s="101"/>
      <c r="B7" s="102" t="s">
        <v>63</v>
      </c>
      <c r="C7" s="102" t="s">
        <v>64</v>
      </c>
      <c r="D7" s="102" t="s">
        <v>63</v>
      </c>
      <c r="E7" s="102" t="s">
        <v>64</v>
      </c>
      <c r="F7" s="103" t="s">
        <v>225</v>
      </c>
      <c r="G7" s="102" t="s">
        <v>226</v>
      </c>
      <c r="H7" s="17" t="s">
        <v>63</v>
      </c>
      <c r="I7" s="104" t="s">
        <v>64</v>
      </c>
    </row>
    <row r="8" spans="1:9" x14ac:dyDescent="0.2">
      <c r="A8" s="105" t="s">
        <v>65</v>
      </c>
      <c r="B8" s="106">
        <v>119398</v>
      </c>
      <c r="C8" s="106">
        <v>479969946</v>
      </c>
      <c r="D8" s="106">
        <v>17067</v>
      </c>
      <c r="E8" s="106">
        <v>74566091</v>
      </c>
      <c r="F8" s="106">
        <v>31065</v>
      </c>
      <c r="G8" s="106">
        <v>122816260</v>
      </c>
      <c r="H8" s="106">
        <v>167530</v>
      </c>
      <c r="I8" s="107">
        <v>677352297</v>
      </c>
    </row>
    <row r="9" spans="1:9" x14ac:dyDescent="0.2">
      <c r="A9" s="105" t="s">
        <v>66</v>
      </c>
      <c r="B9" s="106">
        <v>7417</v>
      </c>
      <c r="C9" s="108">
        <v>25172768</v>
      </c>
      <c r="D9" s="108">
        <v>242</v>
      </c>
      <c r="E9" s="108">
        <v>824929</v>
      </c>
      <c r="F9" s="108">
        <v>3747</v>
      </c>
      <c r="G9" s="106">
        <v>15991159</v>
      </c>
      <c r="H9" s="108">
        <v>11406</v>
      </c>
      <c r="I9" s="109">
        <v>41988856</v>
      </c>
    </row>
    <row r="10" spans="1:9" x14ac:dyDescent="0.2">
      <c r="A10" s="105" t="s">
        <v>67</v>
      </c>
      <c r="B10" s="106">
        <v>138410</v>
      </c>
      <c r="C10" s="106">
        <v>487772884</v>
      </c>
      <c r="D10" s="108">
        <v>772</v>
      </c>
      <c r="E10" s="108">
        <v>3395809</v>
      </c>
      <c r="F10" s="106">
        <v>381814</v>
      </c>
      <c r="G10" s="106">
        <v>1642561309</v>
      </c>
      <c r="H10" s="106">
        <v>520996</v>
      </c>
      <c r="I10" s="107">
        <v>2133730002</v>
      </c>
    </row>
    <row r="11" spans="1:9" x14ac:dyDescent="0.2">
      <c r="A11" s="105" t="s">
        <v>68</v>
      </c>
      <c r="B11" s="106">
        <v>76570</v>
      </c>
      <c r="C11" s="106">
        <v>303687762</v>
      </c>
      <c r="D11" s="108">
        <v>6323</v>
      </c>
      <c r="E11" s="106">
        <v>26084233</v>
      </c>
      <c r="F11" s="108">
        <v>2886</v>
      </c>
      <c r="G11" s="106">
        <v>11132066</v>
      </c>
      <c r="H11" s="108">
        <v>85779</v>
      </c>
      <c r="I11" s="109">
        <v>340904061</v>
      </c>
    </row>
    <row r="12" spans="1:9" x14ac:dyDescent="0.2">
      <c r="A12" s="105" t="s">
        <v>69</v>
      </c>
      <c r="B12" s="106">
        <v>721871</v>
      </c>
      <c r="C12" s="106">
        <v>2696266279</v>
      </c>
      <c r="D12" s="106">
        <v>57242</v>
      </c>
      <c r="E12" s="106">
        <v>229279349</v>
      </c>
      <c r="F12" s="106">
        <v>232077</v>
      </c>
      <c r="G12" s="106">
        <v>962276611</v>
      </c>
      <c r="H12" s="106">
        <v>1011190</v>
      </c>
      <c r="I12" s="107">
        <v>3887822239</v>
      </c>
    </row>
    <row r="13" spans="1:9" ht="13.5" thickBot="1" x14ac:dyDescent="0.25">
      <c r="A13" s="110" t="s">
        <v>70</v>
      </c>
      <c r="B13" s="92">
        <v>90139</v>
      </c>
      <c r="C13" s="92">
        <v>321227893</v>
      </c>
      <c r="D13" s="93">
        <v>5144</v>
      </c>
      <c r="E13" s="92">
        <v>18342640</v>
      </c>
      <c r="F13" s="92">
        <v>62726</v>
      </c>
      <c r="G13" s="92">
        <v>247240658</v>
      </c>
      <c r="H13" s="92">
        <v>158009</v>
      </c>
      <c r="I13" s="111">
        <v>586811191</v>
      </c>
    </row>
    <row r="14" spans="1:9" ht="16.5" x14ac:dyDescent="0.2">
      <c r="A14" s="105" t="s">
        <v>71</v>
      </c>
      <c r="B14" s="106">
        <v>40157</v>
      </c>
      <c r="C14" s="106">
        <v>132627577</v>
      </c>
      <c r="D14" s="106">
        <v>12692</v>
      </c>
      <c r="E14" s="106">
        <v>47223968</v>
      </c>
      <c r="F14" s="106">
        <v>22118</v>
      </c>
      <c r="G14" s="106">
        <v>76503678</v>
      </c>
      <c r="H14" s="108">
        <v>74967</v>
      </c>
      <c r="I14" s="109">
        <v>256355223</v>
      </c>
    </row>
    <row r="15" spans="1:9" x14ac:dyDescent="0.2">
      <c r="A15" s="105" t="s">
        <v>72</v>
      </c>
      <c r="B15" s="106">
        <v>11580</v>
      </c>
      <c r="C15" s="108">
        <v>38497978</v>
      </c>
      <c r="D15" s="108">
        <v>4089</v>
      </c>
      <c r="E15" s="106">
        <v>16159435</v>
      </c>
      <c r="F15" s="108">
        <v>1977</v>
      </c>
      <c r="G15" s="108">
        <v>7014034</v>
      </c>
      <c r="H15" s="108">
        <v>17646</v>
      </c>
      <c r="I15" s="109">
        <v>61671447</v>
      </c>
    </row>
    <row r="16" spans="1:9" ht="16.5" x14ac:dyDescent="0.2">
      <c r="A16" s="105" t="s">
        <v>73</v>
      </c>
      <c r="B16" s="106">
        <v>2966</v>
      </c>
      <c r="C16" s="108">
        <v>10103127</v>
      </c>
      <c r="D16" s="108">
        <v>9065</v>
      </c>
      <c r="E16" s="106">
        <v>37879684</v>
      </c>
      <c r="F16" s="106">
        <v>35387</v>
      </c>
      <c r="G16" s="106">
        <v>116899464</v>
      </c>
      <c r="H16" s="108">
        <v>47418</v>
      </c>
      <c r="I16" s="109">
        <v>164882275</v>
      </c>
    </row>
    <row r="17" spans="1:9" x14ac:dyDescent="0.2">
      <c r="A17" s="105" t="s">
        <v>74</v>
      </c>
      <c r="B17" s="106">
        <v>375584</v>
      </c>
      <c r="C17" s="106">
        <v>1430892398</v>
      </c>
      <c r="D17" s="106">
        <v>67185</v>
      </c>
      <c r="E17" s="106">
        <v>286186295</v>
      </c>
      <c r="F17" s="106">
        <v>165152</v>
      </c>
      <c r="G17" s="106">
        <v>632795903</v>
      </c>
      <c r="H17" s="106">
        <v>607921</v>
      </c>
      <c r="I17" s="107">
        <v>2349874596</v>
      </c>
    </row>
    <row r="18" spans="1:9" x14ac:dyDescent="0.2">
      <c r="A18" s="105" t="s">
        <v>75</v>
      </c>
      <c r="B18" s="106">
        <v>241694</v>
      </c>
      <c r="C18" s="106">
        <v>815567666</v>
      </c>
      <c r="D18" s="106">
        <v>23653</v>
      </c>
      <c r="E18" s="106">
        <v>101549107</v>
      </c>
      <c r="F18" s="106">
        <v>65690</v>
      </c>
      <c r="G18" s="106">
        <v>234778383</v>
      </c>
      <c r="H18" s="106">
        <v>331037</v>
      </c>
      <c r="I18" s="107">
        <v>1151895156</v>
      </c>
    </row>
    <row r="19" spans="1:9" ht="13.5" thickBot="1" x14ac:dyDescent="0.25">
      <c r="A19" s="110" t="s">
        <v>76</v>
      </c>
      <c r="B19" s="92">
        <v>16825</v>
      </c>
      <c r="C19" s="93">
        <v>60955327</v>
      </c>
      <c r="D19" s="93">
        <v>3474</v>
      </c>
      <c r="E19" s="92">
        <v>14301884</v>
      </c>
      <c r="F19" s="93">
        <v>2847</v>
      </c>
      <c r="G19" s="93">
        <v>9761718</v>
      </c>
      <c r="H19" s="93">
        <v>23146</v>
      </c>
      <c r="I19" s="111">
        <v>85018929</v>
      </c>
    </row>
    <row r="20" spans="1:9" x14ac:dyDescent="0.2">
      <c r="A20" s="105" t="s">
        <v>77</v>
      </c>
      <c r="B20" s="106">
        <v>33988</v>
      </c>
      <c r="C20" s="106">
        <v>128481346</v>
      </c>
      <c r="D20" s="106">
        <v>11957</v>
      </c>
      <c r="E20" s="106">
        <v>53031234</v>
      </c>
      <c r="F20" s="108">
        <v>5932</v>
      </c>
      <c r="G20" s="106">
        <v>26870300</v>
      </c>
      <c r="H20" s="108">
        <v>51877</v>
      </c>
      <c r="I20" s="109">
        <v>208382880</v>
      </c>
    </row>
    <row r="21" spans="1:9" x14ac:dyDescent="0.2">
      <c r="A21" s="105" t="s">
        <v>78</v>
      </c>
      <c r="B21" s="106">
        <v>200303</v>
      </c>
      <c r="C21" s="106">
        <v>708709712</v>
      </c>
      <c r="D21" s="106">
        <v>53317</v>
      </c>
      <c r="E21" s="106">
        <v>213755333</v>
      </c>
      <c r="F21" s="106">
        <v>150979</v>
      </c>
      <c r="G21" s="106">
        <v>597981918</v>
      </c>
      <c r="H21" s="106">
        <v>404599</v>
      </c>
      <c r="I21" s="107">
        <v>1520446963</v>
      </c>
    </row>
    <row r="22" spans="1:9" x14ac:dyDescent="0.2">
      <c r="A22" s="105" t="s">
        <v>79</v>
      </c>
      <c r="B22" s="106">
        <v>143392</v>
      </c>
      <c r="C22" s="106">
        <v>506130405</v>
      </c>
      <c r="D22" s="106">
        <v>26313</v>
      </c>
      <c r="E22" s="106">
        <v>101406883</v>
      </c>
      <c r="F22" s="106">
        <v>51018</v>
      </c>
      <c r="G22" s="106">
        <v>208641688</v>
      </c>
      <c r="H22" s="106">
        <v>220723</v>
      </c>
      <c r="I22" s="109">
        <v>816178976</v>
      </c>
    </row>
    <row r="23" spans="1:9" x14ac:dyDescent="0.2">
      <c r="A23" s="105" t="s">
        <v>80</v>
      </c>
      <c r="B23" s="106">
        <v>62475</v>
      </c>
      <c r="C23" s="106">
        <v>230213121</v>
      </c>
      <c r="D23" s="106">
        <v>18079</v>
      </c>
      <c r="E23" s="106">
        <v>71865042</v>
      </c>
      <c r="F23" s="106">
        <v>140708</v>
      </c>
      <c r="G23" s="106">
        <v>570679587</v>
      </c>
      <c r="H23" s="106">
        <v>221262</v>
      </c>
      <c r="I23" s="109">
        <v>872757750</v>
      </c>
    </row>
    <row r="24" spans="1:9" x14ac:dyDescent="0.2">
      <c r="A24" s="105" t="s">
        <v>81</v>
      </c>
      <c r="B24" s="106">
        <v>58132</v>
      </c>
      <c r="C24" s="106">
        <v>209131076</v>
      </c>
      <c r="D24" s="106">
        <v>11811</v>
      </c>
      <c r="E24" s="106">
        <v>45430280</v>
      </c>
      <c r="F24" s="108">
        <v>5413</v>
      </c>
      <c r="G24" s="106">
        <v>22982267</v>
      </c>
      <c r="H24" s="108">
        <v>75356</v>
      </c>
      <c r="I24" s="109">
        <v>277543623</v>
      </c>
    </row>
    <row r="25" spans="1:9" ht="13.5" thickBot="1" x14ac:dyDescent="0.25">
      <c r="A25" s="110" t="s">
        <v>82</v>
      </c>
      <c r="B25" s="92">
        <v>96390</v>
      </c>
      <c r="C25" s="92">
        <v>360535804</v>
      </c>
      <c r="D25" s="92">
        <v>14255</v>
      </c>
      <c r="E25" s="92">
        <v>58569134</v>
      </c>
      <c r="F25" s="92">
        <v>19542</v>
      </c>
      <c r="G25" s="92">
        <v>78858369</v>
      </c>
      <c r="H25" s="92">
        <v>130187</v>
      </c>
      <c r="I25" s="111">
        <v>497963307</v>
      </c>
    </row>
    <row r="26" spans="1:9" x14ac:dyDescent="0.2">
      <c r="A26" s="105" t="s">
        <v>83</v>
      </c>
      <c r="B26" s="106">
        <v>88983</v>
      </c>
      <c r="C26" s="106">
        <v>360032703</v>
      </c>
      <c r="D26" s="108">
        <v>9090</v>
      </c>
      <c r="E26" s="106">
        <v>37162559</v>
      </c>
      <c r="F26" s="106">
        <v>17246</v>
      </c>
      <c r="G26" s="106">
        <v>63769413</v>
      </c>
      <c r="H26" s="106">
        <v>115319</v>
      </c>
      <c r="I26" s="109">
        <v>460964675</v>
      </c>
    </row>
    <row r="27" spans="1:9" x14ac:dyDescent="0.2">
      <c r="A27" s="105" t="s">
        <v>84</v>
      </c>
      <c r="B27" s="106">
        <v>21775</v>
      </c>
      <c r="C27" s="108">
        <v>80737978</v>
      </c>
      <c r="D27" s="108">
        <v>4315</v>
      </c>
      <c r="E27" s="106">
        <v>16771854</v>
      </c>
      <c r="F27" s="108">
        <v>3931</v>
      </c>
      <c r="G27" s="106">
        <v>13439145</v>
      </c>
      <c r="H27" s="108">
        <v>30021</v>
      </c>
      <c r="I27" s="109">
        <v>110948977</v>
      </c>
    </row>
    <row r="28" spans="1:9" x14ac:dyDescent="0.2">
      <c r="A28" s="105" t="s">
        <v>85</v>
      </c>
      <c r="B28" s="106">
        <v>96436</v>
      </c>
      <c r="C28" s="106">
        <v>325580911</v>
      </c>
      <c r="D28" s="108">
        <v>8136</v>
      </c>
      <c r="E28" s="106">
        <v>33968301</v>
      </c>
      <c r="F28" s="106">
        <v>18673</v>
      </c>
      <c r="G28" s="106">
        <v>66695951</v>
      </c>
      <c r="H28" s="106">
        <v>123245</v>
      </c>
      <c r="I28" s="109">
        <v>426245163</v>
      </c>
    </row>
    <row r="29" spans="1:9" ht="16.5" x14ac:dyDescent="0.2">
      <c r="A29" s="105" t="s">
        <v>86</v>
      </c>
      <c r="B29" s="106">
        <v>79708</v>
      </c>
      <c r="C29" s="106">
        <v>276927995</v>
      </c>
      <c r="D29" s="106">
        <v>40221</v>
      </c>
      <c r="E29" s="106">
        <v>159216874</v>
      </c>
      <c r="F29" s="106">
        <v>13834</v>
      </c>
      <c r="G29" s="106">
        <v>50257600</v>
      </c>
      <c r="H29" s="106">
        <v>133763</v>
      </c>
      <c r="I29" s="109">
        <v>486402469</v>
      </c>
    </row>
    <row r="30" spans="1:9" x14ac:dyDescent="0.2">
      <c r="A30" s="105" t="s">
        <v>87</v>
      </c>
      <c r="B30" s="106">
        <v>238708</v>
      </c>
      <c r="C30" s="106">
        <v>860595478</v>
      </c>
      <c r="D30" s="106">
        <v>62956</v>
      </c>
      <c r="E30" s="106">
        <v>217195271</v>
      </c>
      <c r="F30" s="106">
        <v>29110</v>
      </c>
      <c r="G30" s="106">
        <v>112913412</v>
      </c>
      <c r="H30" s="106">
        <v>330774</v>
      </c>
      <c r="I30" s="107">
        <v>1190704161</v>
      </c>
    </row>
    <row r="31" spans="1:9" ht="13.5" thickBot="1" x14ac:dyDescent="0.25">
      <c r="A31" s="110" t="s">
        <v>88</v>
      </c>
      <c r="B31" s="92">
        <v>101459</v>
      </c>
      <c r="C31" s="92">
        <v>355564722</v>
      </c>
      <c r="D31" s="92">
        <v>16610</v>
      </c>
      <c r="E31" s="92">
        <v>62635040</v>
      </c>
      <c r="F31" s="92">
        <v>56931</v>
      </c>
      <c r="G31" s="92">
        <v>189524658</v>
      </c>
      <c r="H31" s="92">
        <v>175000</v>
      </c>
      <c r="I31" s="111">
        <v>607724420</v>
      </c>
    </row>
    <row r="32" spans="1:9" x14ac:dyDescent="0.2">
      <c r="A32" s="105" t="s">
        <v>89</v>
      </c>
      <c r="B32" s="106">
        <v>95958</v>
      </c>
      <c r="C32" s="106">
        <v>416377875</v>
      </c>
      <c r="D32" s="108">
        <v>6723</v>
      </c>
      <c r="E32" s="106">
        <v>29786148</v>
      </c>
      <c r="F32" s="108">
        <v>1990</v>
      </c>
      <c r="G32" s="108">
        <v>8385581</v>
      </c>
      <c r="H32" s="106">
        <v>104671</v>
      </c>
      <c r="I32" s="109">
        <v>454549604</v>
      </c>
    </row>
    <row r="33" spans="1:9" x14ac:dyDescent="0.2">
      <c r="A33" s="105" t="s">
        <v>90</v>
      </c>
      <c r="B33" s="106">
        <v>106260</v>
      </c>
      <c r="C33" s="106">
        <v>380909068</v>
      </c>
      <c r="D33" s="106">
        <v>41645</v>
      </c>
      <c r="E33" s="106">
        <v>152238511</v>
      </c>
      <c r="F33" s="106">
        <v>30909</v>
      </c>
      <c r="G33" s="106">
        <v>140903719</v>
      </c>
      <c r="H33" s="106">
        <v>178814</v>
      </c>
      <c r="I33" s="109">
        <v>674051298</v>
      </c>
    </row>
    <row r="34" spans="1:9" x14ac:dyDescent="0.2">
      <c r="A34" s="105" t="s">
        <v>91</v>
      </c>
      <c r="B34" s="106">
        <v>20916</v>
      </c>
      <c r="C34" s="108">
        <v>80591648</v>
      </c>
      <c r="D34" s="108">
        <v>1709</v>
      </c>
      <c r="E34" s="108">
        <v>6635569</v>
      </c>
      <c r="F34" s="108">
        <v>449</v>
      </c>
      <c r="G34" s="108">
        <v>1984725</v>
      </c>
      <c r="H34" s="108">
        <v>23074</v>
      </c>
      <c r="I34" s="109">
        <v>89211942</v>
      </c>
    </row>
    <row r="35" spans="1:9" x14ac:dyDescent="0.2">
      <c r="A35" s="105" t="s">
        <v>92</v>
      </c>
      <c r="B35" s="106">
        <v>35759</v>
      </c>
      <c r="C35" s="106">
        <v>122086590</v>
      </c>
      <c r="D35" s="108">
        <v>8098</v>
      </c>
      <c r="E35" s="106">
        <v>29657604</v>
      </c>
      <c r="F35" s="108">
        <v>2085</v>
      </c>
      <c r="G35" s="108">
        <v>9700730</v>
      </c>
      <c r="H35" s="108">
        <v>45942</v>
      </c>
      <c r="I35" s="109">
        <v>161444924</v>
      </c>
    </row>
    <row r="36" spans="1:9" x14ac:dyDescent="0.2">
      <c r="A36" s="105" t="s">
        <v>93</v>
      </c>
      <c r="B36" s="106">
        <v>33220</v>
      </c>
      <c r="C36" s="106">
        <v>114730310</v>
      </c>
      <c r="D36" s="108">
        <v>495</v>
      </c>
      <c r="E36" s="108">
        <v>2328507</v>
      </c>
      <c r="F36" s="108">
        <v>7739</v>
      </c>
      <c r="G36" s="106">
        <v>30054811</v>
      </c>
      <c r="H36" s="108">
        <v>41454</v>
      </c>
      <c r="I36" s="109">
        <v>147113628</v>
      </c>
    </row>
    <row r="37" spans="1:9" ht="17.25" thickBot="1" x14ac:dyDescent="0.25">
      <c r="A37" s="110" t="s">
        <v>94</v>
      </c>
      <c r="B37" s="92">
        <v>12313</v>
      </c>
      <c r="C37" s="93">
        <v>42734019</v>
      </c>
      <c r="D37" s="93">
        <v>5575</v>
      </c>
      <c r="E37" s="92">
        <v>18657666</v>
      </c>
      <c r="F37" s="93">
        <v>4026</v>
      </c>
      <c r="G37" s="92">
        <v>15024871</v>
      </c>
      <c r="H37" s="93">
        <v>21914</v>
      </c>
      <c r="I37" s="111">
        <v>76416556</v>
      </c>
    </row>
    <row r="38" spans="1:9" x14ac:dyDescent="0.2">
      <c r="A38" s="105" t="s">
        <v>95</v>
      </c>
      <c r="B38" s="106">
        <v>122923</v>
      </c>
      <c r="C38" s="106">
        <v>463526235</v>
      </c>
      <c r="D38" s="106">
        <v>17684</v>
      </c>
      <c r="E38" s="106">
        <v>76112905</v>
      </c>
      <c r="F38" s="106">
        <v>33089</v>
      </c>
      <c r="G38" s="106">
        <v>125667648</v>
      </c>
      <c r="H38" s="106">
        <v>173696</v>
      </c>
      <c r="I38" s="109">
        <v>665306788</v>
      </c>
    </row>
    <row r="39" spans="1:9" x14ac:dyDescent="0.2">
      <c r="A39" s="105" t="s">
        <v>96</v>
      </c>
      <c r="B39" s="106">
        <v>63007</v>
      </c>
      <c r="C39" s="106">
        <v>232163179</v>
      </c>
      <c r="D39" s="108">
        <v>345</v>
      </c>
      <c r="E39" s="108">
        <v>1451540</v>
      </c>
      <c r="F39" s="108">
        <v>2049</v>
      </c>
      <c r="G39" s="108">
        <v>8041389</v>
      </c>
      <c r="H39" s="108">
        <v>65401</v>
      </c>
      <c r="I39" s="109">
        <v>241656108</v>
      </c>
    </row>
    <row r="40" spans="1:9" x14ac:dyDescent="0.2">
      <c r="A40" s="105" t="s">
        <v>97</v>
      </c>
      <c r="B40" s="106">
        <v>308557</v>
      </c>
      <c r="C40" s="106">
        <v>1203835828</v>
      </c>
      <c r="D40" s="106">
        <v>119279</v>
      </c>
      <c r="E40" s="106">
        <v>504607962</v>
      </c>
      <c r="F40" s="106">
        <v>86807</v>
      </c>
      <c r="G40" s="106">
        <v>370938250</v>
      </c>
      <c r="H40" s="106">
        <v>514643</v>
      </c>
      <c r="I40" s="107">
        <v>2079382040</v>
      </c>
    </row>
    <row r="41" spans="1:9" ht="16.5" x14ac:dyDescent="0.2">
      <c r="A41" s="105" t="s">
        <v>98</v>
      </c>
      <c r="B41" s="106">
        <v>215299</v>
      </c>
      <c r="C41" s="106">
        <v>839219475</v>
      </c>
      <c r="D41" s="106">
        <v>29599</v>
      </c>
      <c r="E41" s="106">
        <v>123591817</v>
      </c>
      <c r="F41" s="108">
        <v>8890</v>
      </c>
      <c r="G41" s="106">
        <v>35250078</v>
      </c>
      <c r="H41" s="106">
        <v>253788</v>
      </c>
      <c r="I41" s="109">
        <v>998061370</v>
      </c>
    </row>
    <row r="42" spans="1:9" ht="16.5" x14ac:dyDescent="0.2">
      <c r="A42" s="105" t="s">
        <v>99</v>
      </c>
      <c r="B42" s="106">
        <v>12177</v>
      </c>
      <c r="C42" s="108">
        <v>46038403</v>
      </c>
      <c r="D42" s="108">
        <v>2496</v>
      </c>
      <c r="E42" s="106">
        <v>10339563</v>
      </c>
      <c r="F42" s="108">
        <v>392</v>
      </c>
      <c r="G42" s="108">
        <v>2004468</v>
      </c>
      <c r="H42" s="108">
        <v>15065</v>
      </c>
      <c r="I42" s="109">
        <v>58382434</v>
      </c>
    </row>
    <row r="43" spans="1:9" ht="13.5" thickBot="1" x14ac:dyDescent="0.25">
      <c r="A43" s="110" t="s">
        <v>100</v>
      </c>
      <c r="B43" s="92">
        <v>253824</v>
      </c>
      <c r="C43" s="92">
        <v>919389689</v>
      </c>
      <c r="D43" s="92">
        <v>48846</v>
      </c>
      <c r="E43" s="92">
        <v>191751650</v>
      </c>
      <c r="F43" s="92">
        <v>60293</v>
      </c>
      <c r="G43" s="92">
        <v>247647722</v>
      </c>
      <c r="H43" s="92">
        <v>362963</v>
      </c>
      <c r="I43" s="112">
        <v>1358789061</v>
      </c>
    </row>
    <row r="44" spans="1:9" x14ac:dyDescent="0.2">
      <c r="A44" s="105" t="s">
        <v>101</v>
      </c>
      <c r="B44" s="106">
        <v>82940</v>
      </c>
      <c r="C44" s="106">
        <v>313277458</v>
      </c>
      <c r="D44" s="108">
        <v>7598</v>
      </c>
      <c r="E44" s="106">
        <v>29607869</v>
      </c>
      <c r="F44" s="106">
        <v>10521</v>
      </c>
      <c r="G44" s="106">
        <v>43183786</v>
      </c>
      <c r="H44" s="106">
        <v>101059</v>
      </c>
      <c r="I44" s="109">
        <v>386069113</v>
      </c>
    </row>
    <row r="45" spans="1:9" x14ac:dyDescent="0.2">
      <c r="A45" s="105" t="s">
        <v>102</v>
      </c>
      <c r="B45" s="106">
        <v>94797</v>
      </c>
      <c r="C45" s="106">
        <v>351600780</v>
      </c>
      <c r="D45" s="108">
        <v>7720</v>
      </c>
      <c r="E45" s="106">
        <v>30678851</v>
      </c>
      <c r="F45" s="106">
        <v>16189</v>
      </c>
      <c r="G45" s="106">
        <v>67272829</v>
      </c>
      <c r="H45" s="106">
        <v>118706</v>
      </c>
      <c r="I45" s="109">
        <v>449552460</v>
      </c>
    </row>
    <row r="46" spans="1:9" ht="16.5" x14ac:dyDescent="0.2">
      <c r="A46" s="105" t="s">
        <v>103</v>
      </c>
      <c r="B46" s="106">
        <v>144817</v>
      </c>
      <c r="C46" s="106">
        <v>518561936</v>
      </c>
      <c r="D46" s="106">
        <v>72024</v>
      </c>
      <c r="E46" s="106">
        <v>278690039</v>
      </c>
      <c r="F46" s="106">
        <v>77665</v>
      </c>
      <c r="G46" s="106">
        <v>273862578</v>
      </c>
      <c r="H46" s="106">
        <v>294506</v>
      </c>
      <c r="I46" s="107">
        <v>1071114553</v>
      </c>
    </row>
    <row r="47" spans="1:9" x14ac:dyDescent="0.2">
      <c r="A47" s="105" t="s">
        <v>104</v>
      </c>
      <c r="B47" s="106">
        <v>43726</v>
      </c>
      <c r="C47" s="106">
        <v>202361503</v>
      </c>
      <c r="D47" s="106">
        <v>122003</v>
      </c>
      <c r="E47" s="106">
        <v>557173233</v>
      </c>
      <c r="F47" s="106">
        <v>66665</v>
      </c>
      <c r="G47" s="106">
        <v>287004491</v>
      </c>
      <c r="H47" s="106">
        <v>232394</v>
      </c>
      <c r="I47" s="107">
        <v>1046539227</v>
      </c>
    </row>
    <row r="48" spans="1:9" ht="16.5" x14ac:dyDescent="0.2">
      <c r="A48" s="105" t="s">
        <v>105</v>
      </c>
      <c r="B48" s="106">
        <v>14731</v>
      </c>
      <c r="C48" s="108">
        <v>51534475</v>
      </c>
      <c r="D48" s="106">
        <v>12603</v>
      </c>
      <c r="E48" s="106">
        <v>49407039</v>
      </c>
      <c r="F48" s="108">
        <v>6035</v>
      </c>
      <c r="G48" s="106">
        <v>22745653</v>
      </c>
      <c r="H48" s="108">
        <v>33369</v>
      </c>
      <c r="I48" s="109">
        <v>123687167</v>
      </c>
    </row>
    <row r="49" spans="1:9" ht="17.25" thickBot="1" x14ac:dyDescent="0.25">
      <c r="A49" s="110" t="s">
        <v>106</v>
      </c>
      <c r="B49" s="92">
        <v>98607</v>
      </c>
      <c r="C49" s="92">
        <v>370210473</v>
      </c>
      <c r="D49" s="92">
        <v>17551</v>
      </c>
      <c r="E49" s="92">
        <v>74102882</v>
      </c>
      <c r="F49" s="93">
        <v>4518</v>
      </c>
      <c r="G49" s="92">
        <v>17899246</v>
      </c>
      <c r="H49" s="92">
        <v>120676</v>
      </c>
      <c r="I49" s="111">
        <v>462212601</v>
      </c>
    </row>
    <row r="50" spans="1:9" ht="16.5" x14ac:dyDescent="0.2">
      <c r="A50" s="105" t="s">
        <v>107</v>
      </c>
      <c r="B50" s="106">
        <v>15668</v>
      </c>
      <c r="C50" s="108">
        <v>59771772</v>
      </c>
      <c r="D50" s="108">
        <v>2398</v>
      </c>
      <c r="E50" s="108">
        <v>9032780</v>
      </c>
      <c r="F50" s="108">
        <v>9756</v>
      </c>
      <c r="G50" s="106">
        <v>32417581</v>
      </c>
      <c r="H50" s="108">
        <v>27822</v>
      </c>
      <c r="I50" s="109">
        <v>101222133</v>
      </c>
    </row>
    <row r="51" spans="1:9" x14ac:dyDescent="0.2">
      <c r="A51" s="105" t="s">
        <v>108</v>
      </c>
      <c r="B51" s="106">
        <v>121313</v>
      </c>
      <c r="C51" s="106">
        <v>458197294</v>
      </c>
      <c r="D51" s="106">
        <v>24782</v>
      </c>
      <c r="E51" s="106">
        <v>102729054</v>
      </c>
      <c r="F51" s="106">
        <v>32924</v>
      </c>
      <c r="G51" s="106">
        <v>135668877</v>
      </c>
      <c r="H51" s="106">
        <v>179019</v>
      </c>
      <c r="I51" s="109">
        <v>696595225</v>
      </c>
    </row>
    <row r="52" spans="1:9" x14ac:dyDescent="0.2">
      <c r="A52" s="105" t="s">
        <v>109</v>
      </c>
      <c r="B52" s="106">
        <v>518733</v>
      </c>
      <c r="C52" s="106">
        <v>2003931244</v>
      </c>
      <c r="D52" s="106">
        <v>38540</v>
      </c>
      <c r="E52" s="106">
        <v>157191423</v>
      </c>
      <c r="F52" s="106">
        <v>99907</v>
      </c>
      <c r="G52" s="106">
        <v>398846616</v>
      </c>
      <c r="H52" s="106">
        <v>657180</v>
      </c>
      <c r="I52" s="107">
        <v>2559969283</v>
      </c>
    </row>
    <row r="53" spans="1:9" x14ac:dyDescent="0.2">
      <c r="A53" s="105" t="s">
        <v>110</v>
      </c>
      <c r="B53" s="106">
        <v>64948</v>
      </c>
      <c r="C53" s="106">
        <v>240836164</v>
      </c>
      <c r="D53" s="106">
        <v>25011</v>
      </c>
      <c r="E53" s="106">
        <v>103723987</v>
      </c>
      <c r="F53" s="106">
        <v>21786</v>
      </c>
      <c r="G53" s="106">
        <v>90566663</v>
      </c>
      <c r="H53" s="106">
        <v>111745</v>
      </c>
      <c r="I53" s="109">
        <v>435126814</v>
      </c>
    </row>
    <row r="54" spans="1:9" x14ac:dyDescent="0.2">
      <c r="A54" s="105" t="s">
        <v>111</v>
      </c>
      <c r="B54" s="106">
        <v>8963</v>
      </c>
      <c r="C54" s="108">
        <v>30483658</v>
      </c>
      <c r="D54" s="108">
        <v>3394</v>
      </c>
      <c r="E54" s="106">
        <v>13582535</v>
      </c>
      <c r="F54" s="108">
        <v>373</v>
      </c>
      <c r="G54" s="108">
        <v>1494541</v>
      </c>
      <c r="H54" s="108">
        <v>12730</v>
      </c>
      <c r="I54" s="109">
        <v>45560734</v>
      </c>
    </row>
    <row r="55" spans="1:9" ht="13.5" thickBot="1" x14ac:dyDescent="0.25">
      <c r="A55" s="110" t="s">
        <v>112</v>
      </c>
      <c r="B55" s="92">
        <v>119115</v>
      </c>
      <c r="C55" s="92">
        <v>432758095</v>
      </c>
      <c r="D55" s="92">
        <v>36618</v>
      </c>
      <c r="E55" s="92">
        <v>142915767</v>
      </c>
      <c r="F55" s="92">
        <v>36411</v>
      </c>
      <c r="G55" s="92">
        <v>169835652</v>
      </c>
      <c r="H55" s="92">
        <v>192144</v>
      </c>
      <c r="I55" s="111">
        <v>745509514</v>
      </c>
    </row>
    <row r="56" spans="1:9" x14ac:dyDescent="0.2">
      <c r="A56" s="105" t="s">
        <v>113</v>
      </c>
      <c r="B56" s="106">
        <v>111676</v>
      </c>
      <c r="C56" s="106">
        <v>412931969</v>
      </c>
      <c r="D56" s="108">
        <v>9631</v>
      </c>
      <c r="E56" s="106">
        <v>38444339</v>
      </c>
      <c r="F56" s="106">
        <v>15974</v>
      </c>
      <c r="G56" s="106">
        <v>61500451</v>
      </c>
      <c r="H56" s="106">
        <v>137281</v>
      </c>
      <c r="I56" s="109">
        <v>512876759</v>
      </c>
    </row>
    <row r="57" spans="1:9" ht="16.5" x14ac:dyDescent="0.2">
      <c r="A57" s="105" t="s">
        <v>114</v>
      </c>
      <c r="B57" s="106">
        <v>39333</v>
      </c>
      <c r="C57" s="106">
        <v>161648820</v>
      </c>
      <c r="D57" s="108">
        <v>6390</v>
      </c>
      <c r="E57" s="106">
        <v>25962197</v>
      </c>
      <c r="F57" s="106">
        <v>18244</v>
      </c>
      <c r="G57" s="106">
        <v>64238497</v>
      </c>
      <c r="H57" s="108">
        <v>63967</v>
      </c>
      <c r="I57" s="109">
        <v>251849514</v>
      </c>
    </row>
    <row r="58" spans="1:9" x14ac:dyDescent="0.2">
      <c r="A58" s="105" t="s">
        <v>115</v>
      </c>
      <c r="B58" s="106">
        <v>98371</v>
      </c>
      <c r="C58" s="106">
        <v>348207970</v>
      </c>
      <c r="D58" s="106">
        <v>17231</v>
      </c>
      <c r="E58" s="106">
        <v>63889465</v>
      </c>
      <c r="F58" s="106">
        <v>12048</v>
      </c>
      <c r="G58" s="106">
        <v>51001575</v>
      </c>
      <c r="H58" s="106">
        <v>127650</v>
      </c>
      <c r="I58" s="109">
        <v>463099010</v>
      </c>
    </row>
    <row r="59" spans="1:9" x14ac:dyDescent="0.2">
      <c r="A59" s="105" t="s">
        <v>116</v>
      </c>
      <c r="B59" s="106">
        <v>8881</v>
      </c>
      <c r="C59" s="108">
        <v>33190016</v>
      </c>
      <c r="D59" s="113">
        <v>0</v>
      </c>
      <c r="E59" s="114">
        <v>0</v>
      </c>
      <c r="F59" s="108">
        <v>5107</v>
      </c>
      <c r="G59" s="106">
        <v>20049650</v>
      </c>
      <c r="H59" s="108">
        <v>13988</v>
      </c>
      <c r="I59" s="109">
        <v>53239666</v>
      </c>
    </row>
    <row r="60" spans="1:9" ht="16.5" x14ac:dyDescent="0.2">
      <c r="A60" s="105" t="s">
        <v>117</v>
      </c>
      <c r="B60" s="106">
        <v>1916</v>
      </c>
      <c r="C60" s="108">
        <v>6813315</v>
      </c>
      <c r="D60" s="113">
        <v>0</v>
      </c>
      <c r="E60" s="114">
        <v>0</v>
      </c>
      <c r="F60" s="114">
        <v>0</v>
      </c>
      <c r="G60" s="114">
        <v>0</v>
      </c>
      <c r="H60" s="108">
        <v>1916</v>
      </c>
      <c r="I60" s="109">
        <v>6813315</v>
      </c>
    </row>
    <row r="61" spans="1:9" ht="13.5" thickBot="1" x14ac:dyDescent="0.25">
      <c r="A61" s="110" t="s">
        <v>118</v>
      </c>
      <c r="B61" s="93">
        <v>0</v>
      </c>
      <c r="C61" s="94">
        <v>0</v>
      </c>
      <c r="D61" s="95">
        <v>0</v>
      </c>
      <c r="E61" s="94">
        <v>0</v>
      </c>
      <c r="F61" s="94">
        <v>0</v>
      </c>
      <c r="G61" s="94">
        <v>0</v>
      </c>
      <c r="H61" s="95">
        <v>0</v>
      </c>
      <c r="I61" s="115">
        <v>0</v>
      </c>
    </row>
    <row r="62" spans="1:9" x14ac:dyDescent="0.2">
      <c r="A62" s="105" t="s">
        <v>119</v>
      </c>
      <c r="B62" s="106">
        <v>3400</v>
      </c>
      <c r="C62" s="108">
        <v>15592847</v>
      </c>
      <c r="D62" s="113">
        <v>0</v>
      </c>
      <c r="E62" s="114">
        <v>0</v>
      </c>
      <c r="F62" s="114">
        <v>0</v>
      </c>
      <c r="G62" s="114">
        <v>0</v>
      </c>
      <c r="H62" s="108">
        <v>3400</v>
      </c>
      <c r="I62" s="109">
        <v>15592847</v>
      </c>
    </row>
    <row r="63" spans="1:9" x14ac:dyDescent="0.2">
      <c r="A63" s="105" t="s">
        <v>120</v>
      </c>
      <c r="B63" s="106">
        <v>3765</v>
      </c>
      <c r="C63" s="108">
        <v>14182061</v>
      </c>
      <c r="D63" s="108">
        <v>86</v>
      </c>
      <c r="E63" s="108">
        <v>404544</v>
      </c>
      <c r="F63" s="114">
        <v>0</v>
      </c>
      <c r="G63" s="114">
        <v>0</v>
      </c>
      <c r="H63" s="108">
        <v>3851</v>
      </c>
      <c r="I63" s="109">
        <v>14586605</v>
      </c>
    </row>
    <row r="64" spans="1:9" ht="16.5" x14ac:dyDescent="0.2">
      <c r="A64" s="105" t="s">
        <v>121</v>
      </c>
      <c r="B64" s="106">
        <v>1079</v>
      </c>
      <c r="C64" s="108">
        <v>4224663</v>
      </c>
      <c r="D64" s="113">
        <v>0</v>
      </c>
      <c r="E64" s="114">
        <v>0</v>
      </c>
      <c r="F64" s="114">
        <v>0</v>
      </c>
      <c r="G64" s="114">
        <v>0</v>
      </c>
      <c r="H64" s="108">
        <v>1079</v>
      </c>
      <c r="I64" s="109">
        <v>4224663</v>
      </c>
    </row>
    <row r="65" spans="1:9" x14ac:dyDescent="0.2">
      <c r="A65" s="105" t="s">
        <v>122</v>
      </c>
      <c r="B65" s="108">
        <v>0</v>
      </c>
      <c r="C65" s="114">
        <v>0</v>
      </c>
      <c r="D65" s="113">
        <v>0</v>
      </c>
      <c r="E65" s="114">
        <v>0</v>
      </c>
      <c r="F65" s="114">
        <v>0</v>
      </c>
      <c r="G65" s="114">
        <v>0</v>
      </c>
      <c r="H65" s="113">
        <v>0</v>
      </c>
      <c r="I65" s="116">
        <v>0</v>
      </c>
    </row>
    <row r="66" spans="1:9" ht="24.75" x14ac:dyDescent="0.2">
      <c r="A66" s="105" t="s">
        <v>123</v>
      </c>
      <c r="B66" s="108">
        <v>898</v>
      </c>
      <c r="C66" s="108">
        <v>3662817</v>
      </c>
      <c r="D66" s="113">
        <v>0</v>
      </c>
      <c r="E66" s="114">
        <v>0</v>
      </c>
      <c r="F66" s="114">
        <v>0</v>
      </c>
      <c r="G66" s="114">
        <v>0</v>
      </c>
      <c r="H66" s="108">
        <v>898</v>
      </c>
      <c r="I66" s="109">
        <v>3662817</v>
      </c>
    </row>
    <row r="67" spans="1:9" x14ac:dyDescent="0.2">
      <c r="A67" s="105" t="s">
        <v>124</v>
      </c>
      <c r="B67" s="108">
        <v>887</v>
      </c>
      <c r="C67" s="108">
        <v>3140104</v>
      </c>
      <c r="D67" s="113">
        <v>0</v>
      </c>
      <c r="E67" s="114">
        <v>0</v>
      </c>
      <c r="F67" s="114">
        <v>0</v>
      </c>
      <c r="G67" s="114">
        <v>0</v>
      </c>
      <c r="H67" s="108">
        <v>887</v>
      </c>
      <c r="I67" s="109">
        <v>3140104</v>
      </c>
    </row>
    <row r="68" spans="1:9" ht="16.5" x14ac:dyDescent="0.2">
      <c r="A68" s="105" t="s">
        <v>125</v>
      </c>
      <c r="B68" s="106">
        <v>1371</v>
      </c>
      <c r="C68" s="108">
        <v>5747856</v>
      </c>
      <c r="D68" s="113">
        <v>0</v>
      </c>
      <c r="E68" s="114">
        <v>0</v>
      </c>
      <c r="F68" s="114">
        <v>0</v>
      </c>
      <c r="G68" s="114">
        <v>0</v>
      </c>
      <c r="H68" s="108">
        <v>1371</v>
      </c>
      <c r="I68" s="109">
        <v>5747856</v>
      </c>
    </row>
    <row r="69" spans="1:9" ht="17.25" thickBot="1" x14ac:dyDescent="0.25">
      <c r="A69" s="117" t="s">
        <v>126</v>
      </c>
      <c r="B69" s="96">
        <v>0</v>
      </c>
      <c r="C69" s="97">
        <v>0</v>
      </c>
      <c r="D69" s="98">
        <v>0</v>
      </c>
      <c r="E69" s="97">
        <v>0</v>
      </c>
      <c r="F69" s="97">
        <v>0</v>
      </c>
      <c r="G69" s="97">
        <v>0</v>
      </c>
      <c r="H69" s="98">
        <v>0</v>
      </c>
      <c r="I69" s="118">
        <v>0</v>
      </c>
    </row>
    <row r="70" spans="1:9" ht="13.5" thickTop="1" x14ac:dyDescent="0.2"/>
  </sheetData>
  <mergeCells count="4"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Table 28</vt:lpstr>
      <vt:lpstr>2003-2004</vt:lpstr>
      <vt:lpstr>2004-2005</vt:lpstr>
      <vt:lpstr>2005-2006</vt:lpstr>
      <vt:lpstr>2006-2007</vt:lpstr>
      <vt:lpstr>2007-2008</vt:lpstr>
      <vt:lpstr>2008-2009</vt:lpstr>
      <vt:lpstr>2009-2010</vt:lpstr>
      <vt:lpstr>2010-2011</vt:lpstr>
      <vt:lpstr>2011-2012</vt:lpstr>
      <vt:lpstr>2012-2013</vt:lpstr>
      <vt:lpstr>2013-2014</vt:lpstr>
      <vt:lpstr>2014-2015</vt:lpstr>
      <vt:lpstr>2015-2016</vt:lpstr>
      <vt:lpstr>2016-2017</vt:lpstr>
      <vt:lpstr>2017-18</vt:lpstr>
      <vt:lpstr>Charts Data Avg Awards</vt:lpstr>
      <vt:lpstr>Pell</vt:lpstr>
      <vt:lpstr>AK</vt:lpstr>
      <vt:lpstr>AZ</vt:lpstr>
      <vt:lpstr>CA</vt:lpstr>
      <vt:lpstr>CO</vt:lpstr>
      <vt:lpstr>HI</vt:lpstr>
      <vt:lpstr>ID</vt:lpstr>
      <vt:lpstr>MT</vt:lpstr>
      <vt:lpstr>NV</vt:lpstr>
      <vt:lpstr>NM</vt:lpstr>
      <vt:lpstr>ND</vt:lpstr>
      <vt:lpstr>OR</vt:lpstr>
      <vt:lpstr>SD</vt:lpstr>
      <vt:lpstr>UT</vt:lpstr>
      <vt:lpstr>WA</vt:lpstr>
      <vt:lpstr>WY</vt:lpstr>
      <vt:lpstr>CNMI</vt:lpstr>
      <vt:lpstr>GU</vt:lpstr>
      <vt:lpstr>'2016-2017'!Print_Area</vt:lpstr>
      <vt:lpstr>'Table 28'!Print_Area</vt:lpstr>
      <vt:lpstr>'2016-2017'!Print_Titles</vt:lpstr>
      <vt:lpstr>'Table 28'!Print_Titles</vt:lpstr>
    </vt:vector>
  </TitlesOfParts>
  <Company>WICHE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 Ling</dc:creator>
  <cp:lastModifiedBy>Colleen Falkenstern</cp:lastModifiedBy>
  <cp:lastPrinted>2015-08-19T19:29:30Z</cp:lastPrinted>
  <dcterms:created xsi:type="dcterms:W3CDTF">2001-08-23T19:49:47Z</dcterms:created>
  <dcterms:modified xsi:type="dcterms:W3CDTF">2020-06-20T02:31:38Z</dcterms:modified>
</cp:coreProperties>
</file>